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Missrifka 2019\2019-11\20191123 Preliminary Sizing if Horizontal Sep\"/>
    </mc:Choice>
  </mc:AlternateContent>
  <xr:revisionPtr revIDLastSave="0" documentId="13_ncr:1_{7BEDCDB5-47B7-4167-AFD4-9AFE81363ABA}" xr6:coauthVersionLast="45" xr6:coauthVersionMax="45" xr10:uidLastSave="{00000000-0000-0000-0000-000000000000}"/>
  <bookViews>
    <workbookView xWindow="-120" yWindow="-120" windowWidth="29040" windowHeight="15990" xr2:uid="{248BF040-67FC-4EC8-A3D3-A4358F6D786D}"/>
  </bookViews>
  <sheets>
    <sheet name="Sheet1" sheetId="1" r:id="rId1"/>
    <sheet name="Z" sheetId="2" r:id="rId2"/>
    <sheet name="Gas Visc" sheetId="3" r:id="rId3"/>
    <sheet name="Standard Siz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1" l="1"/>
  <c r="D44" i="1" s="1"/>
  <c r="E44" i="1" s="1"/>
  <c r="C35" i="1"/>
  <c r="D43" i="1" s="1"/>
  <c r="C33" i="1"/>
  <c r="D47" i="1" s="1"/>
  <c r="E47" i="1" s="1"/>
  <c r="D21" i="1"/>
  <c r="C26" i="1" s="1"/>
  <c r="D26" i="1" s="1"/>
  <c r="D17" i="1"/>
  <c r="D46" i="1" l="1"/>
  <c r="E46" i="1" s="1"/>
  <c r="F46" i="1" s="1"/>
  <c r="E43" i="1"/>
  <c r="F43" i="1" s="1"/>
  <c r="F47" i="1"/>
  <c r="F44" i="1"/>
  <c r="D42" i="1"/>
  <c r="D40" i="1"/>
  <c r="D45" i="1"/>
  <c r="D41" i="1"/>
  <c r="D48" i="1"/>
  <c r="C28" i="1"/>
  <c r="D28" i="1" s="1"/>
  <c r="C27" i="1"/>
  <c r="D27" i="1" s="1"/>
  <c r="E42" i="1" l="1"/>
  <c r="F42" i="1" s="1"/>
  <c r="E40" i="1"/>
  <c r="F40" i="1" s="1"/>
  <c r="E48" i="1"/>
  <c r="F48" i="1" s="1"/>
  <c r="E41" i="1"/>
  <c r="F41" i="1" s="1"/>
  <c r="E45" i="1"/>
  <c r="F45" i="1" s="1"/>
</calcChain>
</file>

<file path=xl/sharedStrings.xml><?xml version="1.0" encoding="utf-8"?>
<sst xmlns="http://schemas.openxmlformats.org/spreadsheetml/2006/main" count="42" uniqueCount="40">
  <si>
    <t>Gas flow rate</t>
  </si>
  <si>
    <t>MMSCFD</t>
  </si>
  <si>
    <t>Gas specific gravity</t>
  </si>
  <si>
    <r>
      <t>Oil flow rate (Q</t>
    </r>
    <r>
      <rPr>
        <vertAlign val="subscript"/>
        <sz val="10"/>
        <color theme="1"/>
        <rFont val="Calibri"/>
        <family val="2"/>
        <scheme val="minor"/>
      </rPr>
      <t>go</t>
    </r>
    <r>
      <rPr>
        <sz val="10"/>
        <color theme="1"/>
        <rFont val="Calibri"/>
        <family val="2"/>
        <charset val="1"/>
        <scheme val="minor"/>
      </rPr>
      <t>)</t>
    </r>
  </si>
  <si>
    <t>BPD</t>
  </si>
  <si>
    <t>Oil specific gravity</t>
  </si>
  <si>
    <t>API</t>
  </si>
  <si>
    <t>Operating pressure</t>
  </si>
  <si>
    <t>psia</t>
  </si>
  <si>
    <t>Operating temperature</t>
  </si>
  <si>
    <t>F</t>
  </si>
  <si>
    <t>Z factor</t>
  </si>
  <si>
    <r>
      <t>Gas viscosity (</t>
    </r>
    <r>
      <rPr>
        <sz val="10"/>
        <color theme="1"/>
        <rFont val="Calibri"/>
        <family val="2"/>
      </rPr>
      <t>μ</t>
    </r>
    <r>
      <rPr>
        <vertAlign val="subscript"/>
        <sz val="10"/>
        <color theme="1"/>
        <rFont val="Calibri"/>
        <family val="2"/>
      </rPr>
      <t>g</t>
    </r>
    <r>
      <rPr>
        <sz val="10"/>
        <color theme="1"/>
        <rFont val="Calibri"/>
        <family val="2"/>
        <charset val="1"/>
      </rPr>
      <t>)</t>
    </r>
  </si>
  <si>
    <t>cP</t>
  </si>
  <si>
    <t>3. Calculate K (Constant that depends on the gas and liquid properties)</t>
  </si>
  <si>
    <t>S.P/T</t>
  </si>
  <si>
    <t>K berdasarkan grafik</t>
  </si>
  <si>
    <t>4. Gas Capacity Constraint</t>
  </si>
  <si>
    <r>
      <t>d L</t>
    </r>
    <r>
      <rPr>
        <vertAlign val="subscript"/>
        <sz val="10"/>
        <color theme="1"/>
        <rFont val="Calibri"/>
        <family val="2"/>
        <scheme val="minor"/>
      </rPr>
      <t>eff</t>
    </r>
  </si>
  <si>
    <t>in.ft</t>
  </si>
  <si>
    <t>SIZING HORIZONTAL TWO PHASE SEPARATOR</t>
  </si>
  <si>
    <t>(From graph)</t>
  </si>
  <si>
    <t>Case:</t>
  </si>
  <si>
    <t>1. Data</t>
  </si>
  <si>
    <t>2. Other Properties</t>
  </si>
  <si>
    <t>5. Seam-to-seam Length (Lss) for Various Diameter</t>
  </si>
  <si>
    <t>d (in)</t>
  </si>
  <si>
    <r>
      <t>L</t>
    </r>
    <r>
      <rPr>
        <b/>
        <vertAlign val="subscript"/>
        <sz val="10"/>
        <color theme="1"/>
        <rFont val="Calibri"/>
        <family val="2"/>
        <scheme val="minor"/>
      </rPr>
      <t>eff</t>
    </r>
    <r>
      <rPr>
        <b/>
        <sz val="10"/>
        <color theme="1"/>
        <rFont val="Calibri"/>
        <family val="2"/>
        <scheme val="minor"/>
      </rPr>
      <t xml:space="preserve"> (ft)</t>
    </r>
  </si>
  <si>
    <r>
      <t>L</t>
    </r>
    <r>
      <rPr>
        <b/>
        <vertAlign val="subscript"/>
        <sz val="10"/>
        <color theme="1"/>
        <rFont val="Calibri"/>
        <family val="2"/>
        <scheme val="minor"/>
      </rPr>
      <t>ss</t>
    </r>
    <r>
      <rPr>
        <b/>
        <sz val="10"/>
        <color theme="1"/>
        <rFont val="Calibri"/>
        <family val="2"/>
        <scheme val="minor"/>
      </rPr>
      <t xml:space="preserve"> (ft)</t>
    </r>
  </si>
  <si>
    <t>6. Liquid Capacity Constraint</t>
  </si>
  <si>
    <r>
      <t>Liquid capacity constraint for various retention time for liquid (t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</t>
    </r>
  </si>
  <si>
    <r>
      <t>t</t>
    </r>
    <r>
      <rPr>
        <b/>
        <vertAlign val="subscript"/>
        <sz val="10"/>
        <color theme="1"/>
        <rFont val="Calibri"/>
        <family val="2"/>
        <scheme val="minor"/>
      </rPr>
      <t xml:space="preserve">r </t>
    </r>
    <r>
      <rPr>
        <b/>
        <sz val="10"/>
        <color theme="1"/>
        <rFont val="Calibri"/>
        <family val="2"/>
        <scheme val="minor"/>
      </rPr>
      <t xml:space="preserve"> (minute)</t>
    </r>
  </si>
  <si>
    <t>tr (minute)</t>
  </si>
  <si>
    <t>Internal diameter, d (in)</t>
  </si>
  <si>
    <r>
      <t>Effective Length, L</t>
    </r>
    <r>
      <rPr>
        <b/>
        <vertAlign val="subscript"/>
        <sz val="10"/>
        <color theme="1"/>
        <rFont val="Calibri"/>
        <family val="2"/>
        <scheme val="minor"/>
      </rPr>
      <t>eff</t>
    </r>
    <r>
      <rPr>
        <b/>
        <sz val="10"/>
        <color theme="1"/>
        <rFont val="Calibri"/>
        <family val="2"/>
        <scheme val="minor"/>
      </rPr>
      <t xml:space="preserve"> (ft)</t>
    </r>
  </si>
  <si>
    <r>
      <t>Seam-to-seam Length, L</t>
    </r>
    <r>
      <rPr>
        <b/>
        <vertAlign val="subscript"/>
        <sz val="10"/>
        <color theme="1"/>
        <rFont val="Calibri"/>
        <family val="2"/>
        <scheme val="minor"/>
      </rPr>
      <t>ss</t>
    </r>
    <r>
      <rPr>
        <b/>
        <sz val="10"/>
        <color theme="1"/>
        <rFont val="Calibri"/>
        <family val="2"/>
        <scheme val="minor"/>
      </rPr>
      <t xml:space="preserve"> (ft)</t>
    </r>
  </si>
  <si>
    <r>
      <t>d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charset val="1"/>
        <scheme val="minor"/>
      </rPr>
      <t>L</t>
    </r>
    <r>
      <rPr>
        <vertAlign val="subscript"/>
        <sz val="10"/>
        <color theme="1"/>
        <rFont val="Calibri"/>
        <family val="2"/>
        <scheme val="minor"/>
      </rPr>
      <t>eff</t>
    </r>
    <r>
      <rPr>
        <sz val="10"/>
        <color theme="1"/>
        <rFont val="Calibri"/>
        <family val="2"/>
        <charset val="1"/>
        <scheme val="minor"/>
      </rPr>
      <t xml:space="preserve"> (in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charset val="1"/>
        <scheme val="minor"/>
      </rPr>
      <t xml:space="preserve"> ft)</t>
    </r>
  </si>
  <si>
    <t>7,8. Seam-to-seam length for various retention time for liquid capacity constraints &amp; slenderness ratio</t>
  </si>
  <si>
    <r>
      <t>Slenderness ratio (12 L</t>
    </r>
    <r>
      <rPr>
        <b/>
        <vertAlign val="subscript"/>
        <sz val="10"/>
        <color theme="1"/>
        <rFont val="Calibri"/>
        <family val="2"/>
        <scheme val="minor"/>
      </rPr>
      <t>ss</t>
    </r>
    <r>
      <rPr>
        <b/>
        <sz val="10"/>
        <color theme="1"/>
        <rFont val="Calibri"/>
        <family val="2"/>
        <scheme val="minor"/>
      </rPr>
      <t>/d)</t>
    </r>
  </si>
  <si>
    <t>9. Graph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</si>
</sst>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70" formatCode="0.0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vertAlign val="subscript"/>
      <sz val="10"/>
      <color theme="1"/>
      <name val="Calibri"/>
      <family val="2"/>
    </font>
    <font>
      <sz val="10"/>
      <color theme="1"/>
      <name val="Calibri"/>
      <family val="2"/>
      <charset val="1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4" fillId="3" borderId="1" xfId="0" applyFont="1" applyFill="1" applyBorder="1"/>
    <xf numFmtId="164" fontId="4" fillId="4" borderId="1" xfId="0" applyNumberFormat="1" applyFont="1" applyFill="1" applyBorder="1"/>
    <xf numFmtId="2" fontId="4" fillId="4" borderId="1" xfId="0" applyNumberFormat="1" applyFont="1" applyFill="1" applyBorder="1"/>
    <xf numFmtId="2" fontId="4" fillId="0" borderId="0" xfId="0" applyNumberFormat="1" applyFont="1"/>
    <xf numFmtId="0" fontId="2" fillId="5" borderId="0" xfId="0" applyFont="1" applyFill="1"/>
    <xf numFmtId="0" fontId="1" fillId="5" borderId="0" xfId="0" applyFont="1" applyFill="1"/>
    <xf numFmtId="2" fontId="1" fillId="5" borderId="0" xfId="0" applyNumberFormat="1" applyFont="1" applyFill="1"/>
    <xf numFmtId="0" fontId="1" fillId="5" borderId="0" xfId="0" applyFont="1" applyFill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Fill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170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9" fillId="7" borderId="1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tr = 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Sheet1!$E$40:$E$43</c:f>
              <c:numCache>
                <c:formatCode>0.0</c:formatCode>
                <c:ptCount val="4"/>
                <c:pt idx="0">
                  <c:v>19.841269841269842</c:v>
                </c:pt>
                <c:pt idx="1">
                  <c:v>12.698412698412699</c:v>
                </c:pt>
                <c:pt idx="2">
                  <c:v>8.8183421516754859</c:v>
                </c:pt>
                <c:pt idx="3">
                  <c:v>6.4787819889860714</c:v>
                </c:pt>
              </c:numCache>
            </c:numRef>
          </c:xVal>
          <c:yVal>
            <c:numRef>
              <c:f>Sheet1!$C$40:$C$43</c:f>
              <c:numCache>
                <c:formatCode>0</c:formatCode>
                <c:ptCount val="4"/>
                <c:pt idx="0">
                  <c:v>24</c:v>
                </c:pt>
                <c:pt idx="1">
                  <c:v>30</c:v>
                </c:pt>
                <c:pt idx="2">
                  <c:v>36</c:v>
                </c:pt>
                <c:pt idx="3">
                  <c:v>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4E-44B4-B3CE-54F417413EEA}"/>
            </c:ext>
          </c:extLst>
        </c:ser>
        <c:ser>
          <c:idx val="1"/>
          <c:order val="1"/>
          <c:tx>
            <c:v>tr =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Sheet1!$E$44:$E$46</c:f>
              <c:numCache>
                <c:formatCode>0.0</c:formatCode>
                <c:ptCount val="3"/>
                <c:pt idx="0">
                  <c:v>13.227513227513228</c:v>
                </c:pt>
                <c:pt idx="1">
                  <c:v>8.4656084656084651</c:v>
                </c:pt>
                <c:pt idx="2">
                  <c:v>5.8788947677836569</c:v>
                </c:pt>
              </c:numCache>
            </c:numRef>
          </c:xVal>
          <c:yVal>
            <c:numRef>
              <c:f>Sheet1!$C$44:$C$46</c:f>
              <c:numCache>
                <c:formatCode>0</c:formatCode>
                <c:ptCount val="3"/>
                <c:pt idx="0">
                  <c:v>24</c:v>
                </c:pt>
                <c:pt idx="1">
                  <c:v>30</c:v>
                </c:pt>
                <c:pt idx="2">
                  <c:v>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4E-44B4-B3CE-54F417413EEA}"/>
            </c:ext>
          </c:extLst>
        </c:ser>
        <c:ser>
          <c:idx val="2"/>
          <c:order val="2"/>
          <c:tx>
            <c:v>tr = 1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Sheet1!$E$47:$E$48</c:f>
              <c:numCache>
                <c:formatCode>0.0</c:formatCode>
                <c:ptCount val="2"/>
                <c:pt idx="0">
                  <c:v>9.5238095238095237</c:v>
                </c:pt>
                <c:pt idx="1">
                  <c:v>6.6137566137566139</c:v>
                </c:pt>
              </c:numCache>
            </c:numRef>
          </c:xVal>
          <c:yVal>
            <c:numRef>
              <c:f>Sheet1!$C$47:$C$48</c:f>
              <c:numCache>
                <c:formatCode>0</c:formatCode>
                <c:ptCount val="2"/>
                <c:pt idx="0">
                  <c:v>20</c:v>
                </c:pt>
                <c:pt idx="1">
                  <c:v>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4E-44B4-B3CE-54F417413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0024208"/>
        <c:axId val="870024536"/>
      </c:scatterChart>
      <c:valAx>
        <c:axId val="870024208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Vessel length</a:t>
                </a:r>
                <a:r>
                  <a:rPr lang="en-US" baseline="0"/>
                  <a:t> (ft)</a:t>
                </a:r>
                <a:endParaRPr lang="id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70024536"/>
        <c:crosses val="autoZero"/>
        <c:crossBetween val="midCat"/>
      </c:valAx>
      <c:valAx>
        <c:axId val="870024536"/>
        <c:scaling>
          <c:orientation val="minMax"/>
          <c:max val="36"/>
          <c:min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Vessel</a:t>
                </a:r>
                <a:r>
                  <a:rPr lang="en-US" baseline="0"/>
                  <a:t> diameter (in)</a:t>
                </a:r>
                <a:endParaRPr lang="id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70024208"/>
        <c:crosses val="autoZero"/>
        <c:crossBetween val="midCat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5</xdr:row>
      <xdr:rowOff>95250</xdr:rowOff>
    </xdr:from>
    <xdr:to>
      <xdr:col>11</xdr:col>
      <xdr:colOff>542370</xdr:colOff>
      <xdr:row>13</xdr:row>
      <xdr:rowOff>102925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941D7DE-6635-4406-AB9F-AE1A27BC1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781050"/>
          <a:ext cx="4438095" cy="1352381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  <xdr:twoCellAnchor>
    <xdr:from>
      <xdr:col>1</xdr:col>
      <xdr:colOff>240926</xdr:colOff>
      <xdr:row>52</xdr:row>
      <xdr:rowOff>11205</xdr:rowOff>
    </xdr:from>
    <xdr:to>
      <xdr:col>4</xdr:col>
      <xdr:colOff>1938618</xdr:colOff>
      <xdr:row>72</xdr:row>
      <xdr:rowOff>43701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F440B746-DEBF-4A40-9538-3B61C4D5C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85725</xdr:rowOff>
    </xdr:from>
    <xdr:to>
      <xdr:col>16</xdr:col>
      <xdr:colOff>189308</xdr:colOff>
      <xdr:row>37</xdr:row>
      <xdr:rowOff>170582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1417A7-E829-4B7F-9AA8-5EF958038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276225"/>
          <a:ext cx="9533333" cy="69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38</xdr:row>
      <xdr:rowOff>133350</xdr:rowOff>
    </xdr:from>
    <xdr:to>
      <xdr:col>16</xdr:col>
      <xdr:colOff>351206</xdr:colOff>
      <xdr:row>75</xdr:row>
      <xdr:rowOff>84850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CAEA32-9BA4-4525-96CB-DEB9B6907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7372350"/>
          <a:ext cx="9752381" cy="7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76</xdr:row>
      <xdr:rowOff>47624</xdr:rowOff>
    </xdr:from>
    <xdr:to>
      <xdr:col>16</xdr:col>
      <xdr:colOff>352425</xdr:colOff>
      <xdr:row>112</xdr:row>
      <xdr:rowOff>186451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BD03AC-65BD-4658-9939-F5737BB51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14525624"/>
          <a:ext cx="9867900" cy="6996827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257174</xdr:colOff>
      <xdr:row>113</xdr:row>
      <xdr:rowOff>85724</xdr:rowOff>
    </xdr:from>
    <xdr:to>
      <xdr:col>16</xdr:col>
      <xdr:colOff>322243</xdr:colOff>
      <xdr:row>151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6ED26C-BD98-427B-9FBF-4E2EEB79F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7174" y="21612224"/>
          <a:ext cx="9818669" cy="7153276"/>
        </a:xfrm>
        <a:prstGeom prst="rect">
          <a:avLst/>
        </a:prstGeom>
      </xdr:spPr>
    </xdr:pic>
    <xdr:clientData/>
  </xdr:twoCellAnchor>
  <xdr:twoCellAnchor editAs="oneCell">
    <xdr:from>
      <xdr:col>0</xdr:col>
      <xdr:colOff>247649</xdr:colOff>
      <xdr:row>151</xdr:row>
      <xdr:rowOff>28573</xdr:rowOff>
    </xdr:from>
    <xdr:to>
      <xdr:col>16</xdr:col>
      <xdr:colOff>480313</xdr:colOff>
      <xdr:row>188</xdr:row>
      <xdr:rowOff>142874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C7224A-8C5A-4DFD-9325-BDE5965FC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49" y="28794073"/>
          <a:ext cx="9986264" cy="7162801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189</xdr:row>
      <xdr:rowOff>161924</xdr:rowOff>
    </xdr:from>
    <xdr:to>
      <xdr:col>17</xdr:col>
      <xdr:colOff>21896</xdr:colOff>
      <xdr:row>226</xdr:row>
      <xdr:rowOff>152399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2E5FAF7-A8E3-4822-84A0-BB5C2FDD9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4350" y="36166424"/>
          <a:ext cx="9870746" cy="7038975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56</xdr:row>
      <xdr:rowOff>171450</xdr:rowOff>
    </xdr:from>
    <xdr:to>
      <xdr:col>4</xdr:col>
      <xdr:colOff>266700</xdr:colOff>
      <xdr:row>73</xdr:row>
      <xdr:rowOff>9527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0A5D9B7-1486-4FE5-964C-719C8248B0C1}"/>
            </a:ext>
          </a:extLst>
        </xdr:cNvPr>
        <xdr:cNvCxnSpPr/>
      </xdr:nvCxnSpPr>
      <xdr:spPr>
        <a:xfrm flipV="1">
          <a:off x="2705100" y="10839450"/>
          <a:ext cx="0" cy="3076577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304800</xdr:colOff>
      <xdr:row>56</xdr:row>
      <xdr:rowOff>180975</xdr:rowOff>
    </xdr:from>
    <xdr:to>
      <xdr:col>5</xdr:col>
      <xdr:colOff>171450</xdr:colOff>
      <xdr:row>57</xdr:row>
      <xdr:rowOff>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CB30FDB-228B-4EBA-93EB-FDE56DAF31A8}"/>
            </a:ext>
          </a:extLst>
        </xdr:cNvPr>
        <xdr:cNvCxnSpPr/>
      </xdr:nvCxnSpPr>
      <xdr:spPr>
        <a:xfrm flipV="1">
          <a:off x="914400" y="10848975"/>
          <a:ext cx="2305050" cy="952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142875</xdr:rowOff>
    </xdr:from>
    <xdr:to>
      <xdr:col>23</xdr:col>
      <xdr:colOff>84006</xdr:colOff>
      <xdr:row>94</xdr:row>
      <xdr:rowOff>35875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A7DED1-377B-4C3D-A72F-B7FEFE5F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142875"/>
          <a:ext cx="13752381" cy="17800000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79</xdr:row>
      <xdr:rowOff>95250</xdr:rowOff>
    </xdr:from>
    <xdr:to>
      <xdr:col>10</xdr:col>
      <xdr:colOff>161925</xdr:colOff>
      <xdr:row>80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F187127-3557-45FB-943B-FDD6A3E37409}"/>
            </a:ext>
          </a:extLst>
        </xdr:cNvPr>
        <xdr:cNvCxnSpPr/>
      </xdr:nvCxnSpPr>
      <xdr:spPr>
        <a:xfrm flipH="1" flipV="1">
          <a:off x="6162675" y="15144750"/>
          <a:ext cx="95250" cy="9525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42</xdr:row>
      <xdr:rowOff>123825</xdr:rowOff>
    </xdr:from>
    <xdr:to>
      <xdr:col>10</xdr:col>
      <xdr:colOff>38100</xdr:colOff>
      <xdr:row>79</xdr:row>
      <xdr:rowOff>85726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6A255CA-2FCE-4045-998D-96787F9DEC9E}"/>
            </a:ext>
          </a:extLst>
        </xdr:cNvPr>
        <xdr:cNvCxnSpPr/>
      </xdr:nvCxnSpPr>
      <xdr:spPr>
        <a:xfrm flipV="1">
          <a:off x="6134100" y="8124825"/>
          <a:ext cx="0" cy="7010401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42</xdr:row>
      <xdr:rowOff>133350</xdr:rowOff>
    </xdr:from>
    <xdr:to>
      <xdr:col>10</xdr:col>
      <xdr:colOff>38100</xdr:colOff>
      <xdr:row>42</xdr:row>
      <xdr:rowOff>133350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102EECF-9C2A-4E41-B3C3-B72A145A2EFB}"/>
            </a:ext>
          </a:extLst>
        </xdr:cNvPr>
        <xdr:cNvCxnSpPr/>
      </xdr:nvCxnSpPr>
      <xdr:spPr>
        <a:xfrm flipH="1">
          <a:off x="3200400" y="8134350"/>
          <a:ext cx="2933700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38100</xdr:rowOff>
    </xdr:from>
    <xdr:to>
      <xdr:col>9</xdr:col>
      <xdr:colOff>466027</xdr:colOff>
      <xdr:row>27</xdr:row>
      <xdr:rowOff>66052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2B1725-2D22-420B-9573-92DC0F33C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28600"/>
          <a:ext cx="5580952" cy="49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27</xdr:row>
      <xdr:rowOff>142875</xdr:rowOff>
    </xdr:from>
    <xdr:to>
      <xdr:col>9</xdr:col>
      <xdr:colOff>504115</xdr:colOff>
      <xdr:row>38</xdr:row>
      <xdr:rowOff>28327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DD0FFE-ACB4-4BF6-AF43-105FEA242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5286375"/>
          <a:ext cx="5676190" cy="1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7734-0049-4A64-9FB4-A38BADBBAE4A}">
  <dimension ref="B2:F50"/>
  <sheetViews>
    <sheetView showGridLines="0" tabSelected="1" topLeftCell="A13" zoomScale="110" zoomScaleNormal="110" workbookViewId="0">
      <selection activeCell="G71" sqref="G71"/>
    </sheetView>
  </sheetViews>
  <sheetFormatPr defaultRowHeight="12.75" x14ac:dyDescent="0.2"/>
  <cols>
    <col min="1" max="1" width="9.140625" style="2"/>
    <col min="2" max="2" width="29.42578125" style="2" customWidth="1"/>
    <col min="3" max="3" width="11.85546875" style="2" customWidth="1"/>
    <col min="4" max="4" width="12.140625" style="2" customWidth="1"/>
    <col min="5" max="5" width="24.85546875" style="3" customWidth="1"/>
    <col min="6" max="6" width="13.5703125" style="2" customWidth="1"/>
    <col min="7" max="7" width="9.140625" style="2" customWidth="1"/>
    <col min="8" max="9" width="9.140625" style="2"/>
    <col min="10" max="10" width="11.7109375" style="2" bestFit="1" customWidth="1"/>
    <col min="11" max="16384" width="9.140625" style="2"/>
  </cols>
  <sheetData>
    <row r="2" spans="2:6" ht="15.75" x14ac:dyDescent="0.25">
      <c r="B2" s="1" t="s">
        <v>20</v>
      </c>
    </row>
    <row r="4" spans="2:6" ht="15" x14ac:dyDescent="0.25">
      <c r="B4" s="11" t="s">
        <v>23</v>
      </c>
      <c r="C4" s="12"/>
      <c r="D4" s="13"/>
      <c r="E4" s="14"/>
    </row>
    <row r="5" spans="2:6" x14ac:dyDescent="0.2">
      <c r="B5" s="4" t="s">
        <v>0</v>
      </c>
      <c r="C5" s="4" t="s">
        <v>1</v>
      </c>
      <c r="D5" s="5">
        <v>10</v>
      </c>
      <c r="E5" s="6"/>
      <c r="F5" s="28" t="s">
        <v>22</v>
      </c>
    </row>
    <row r="6" spans="2:6" x14ac:dyDescent="0.2">
      <c r="B6" s="4" t="s">
        <v>2</v>
      </c>
      <c r="C6" s="4"/>
      <c r="D6" s="5">
        <v>0.6</v>
      </c>
      <c r="E6" s="6"/>
    </row>
    <row r="7" spans="2:6" ht="14.25" x14ac:dyDescent="0.25">
      <c r="B7" s="4" t="s">
        <v>3</v>
      </c>
      <c r="C7" s="4" t="s">
        <v>4</v>
      </c>
      <c r="D7" s="5">
        <v>2000</v>
      </c>
      <c r="E7" s="6"/>
    </row>
    <row r="8" spans="2:6" x14ac:dyDescent="0.2">
      <c r="B8" s="4" t="s">
        <v>5</v>
      </c>
      <c r="C8" s="4" t="s">
        <v>6</v>
      </c>
      <c r="D8" s="5">
        <v>40</v>
      </c>
      <c r="E8" s="6"/>
    </row>
    <row r="9" spans="2:6" x14ac:dyDescent="0.2">
      <c r="B9" s="4" t="s">
        <v>7</v>
      </c>
      <c r="C9" s="4" t="s">
        <v>8</v>
      </c>
      <c r="D9" s="5">
        <v>1000</v>
      </c>
      <c r="E9" s="6"/>
    </row>
    <row r="10" spans="2:6" x14ac:dyDescent="0.2">
      <c r="B10" s="4" t="s">
        <v>9</v>
      </c>
      <c r="C10" s="4" t="s">
        <v>10</v>
      </c>
      <c r="D10" s="5">
        <v>60</v>
      </c>
      <c r="E10" s="6"/>
    </row>
    <row r="11" spans="2:6" x14ac:dyDescent="0.2">
      <c r="B11" s="15"/>
      <c r="C11" s="15"/>
      <c r="D11" s="17"/>
      <c r="E11" s="16"/>
    </row>
    <row r="12" spans="2:6" ht="15" x14ac:dyDescent="0.25">
      <c r="B12" s="11" t="s">
        <v>24</v>
      </c>
      <c r="C12" s="12"/>
      <c r="D12" s="13"/>
      <c r="E12" s="14"/>
    </row>
    <row r="13" spans="2:6" x14ac:dyDescent="0.2">
      <c r="B13" s="4" t="s">
        <v>11</v>
      </c>
      <c r="C13" s="4"/>
      <c r="D13" s="7">
        <v>0.83</v>
      </c>
      <c r="E13" s="6" t="s">
        <v>21</v>
      </c>
    </row>
    <row r="14" spans="2:6" ht="14.25" x14ac:dyDescent="0.25">
      <c r="B14" s="4" t="s">
        <v>12</v>
      </c>
      <c r="C14" s="4" t="s">
        <v>13</v>
      </c>
      <c r="D14" s="7">
        <v>1.2999999999999999E-2</v>
      </c>
      <c r="E14" s="6" t="s">
        <v>21</v>
      </c>
    </row>
    <row r="16" spans="2:6" ht="15" x14ac:dyDescent="0.25">
      <c r="B16" s="11" t="s">
        <v>14</v>
      </c>
      <c r="C16" s="12"/>
      <c r="D16" s="13"/>
      <c r="E16" s="14"/>
    </row>
    <row r="17" spans="2:5" x14ac:dyDescent="0.2">
      <c r="B17" s="4" t="s">
        <v>15</v>
      </c>
      <c r="C17" s="4"/>
      <c r="D17" s="8">
        <f>D6*D9/(D10+460)</f>
        <v>1.1538461538461537</v>
      </c>
      <c r="E17" s="6"/>
    </row>
    <row r="18" spans="2:5" x14ac:dyDescent="0.2">
      <c r="B18" s="4" t="s">
        <v>16</v>
      </c>
      <c r="C18" s="4"/>
      <c r="D18" s="7">
        <v>0.28000000000000003</v>
      </c>
      <c r="E18" s="6" t="s">
        <v>21</v>
      </c>
    </row>
    <row r="19" spans="2:5" x14ac:dyDescent="0.2">
      <c r="D19" s="10"/>
    </row>
    <row r="20" spans="2:5" ht="15" x14ac:dyDescent="0.25">
      <c r="B20" s="11" t="s">
        <v>17</v>
      </c>
      <c r="C20" s="12"/>
      <c r="D20" s="12"/>
      <c r="E20" s="14"/>
    </row>
    <row r="21" spans="2:5" ht="14.25" x14ac:dyDescent="0.25">
      <c r="B21" s="4" t="s">
        <v>18</v>
      </c>
      <c r="C21" s="4" t="s">
        <v>19</v>
      </c>
      <c r="D21" s="9">
        <f>42*(D10+460)*D13*D5*D18/D9</f>
        <v>50.756160000000001</v>
      </c>
      <c r="E21" s="6"/>
    </row>
    <row r="23" spans="2:5" ht="15" x14ac:dyDescent="0.25">
      <c r="B23" s="11" t="s">
        <v>25</v>
      </c>
      <c r="C23" s="12"/>
      <c r="D23" s="12"/>
      <c r="E23" s="14"/>
    </row>
    <row r="25" spans="2:5" ht="14.25" x14ac:dyDescent="0.25">
      <c r="B25" s="20" t="s">
        <v>26</v>
      </c>
      <c r="C25" s="20" t="s">
        <v>27</v>
      </c>
      <c r="D25" s="20" t="s">
        <v>28</v>
      </c>
    </row>
    <row r="26" spans="2:5" x14ac:dyDescent="0.2">
      <c r="B26" s="18">
        <v>16</v>
      </c>
      <c r="C26" s="19">
        <f>$D$21/B26</f>
        <v>3.1722600000000001</v>
      </c>
      <c r="D26" s="19">
        <f>C26+B26/12</f>
        <v>4.5055933333333336</v>
      </c>
    </row>
    <row r="27" spans="2:5" x14ac:dyDescent="0.2">
      <c r="B27" s="18">
        <v>20</v>
      </c>
      <c r="C27" s="19">
        <f t="shared" ref="C27:C28" si="0">$D$21/B27</f>
        <v>2.5378080000000001</v>
      </c>
      <c r="D27" s="19">
        <f t="shared" ref="D27:D28" si="1">C27+B27/12</f>
        <v>4.204474666666667</v>
      </c>
    </row>
    <row r="28" spans="2:5" x14ac:dyDescent="0.2">
      <c r="B28" s="18">
        <v>24</v>
      </c>
      <c r="C28" s="19">
        <f t="shared" si="0"/>
        <v>2.1148400000000001</v>
      </c>
      <c r="D28" s="19">
        <f t="shared" si="1"/>
        <v>4.1148400000000001</v>
      </c>
    </row>
    <row r="30" spans="2:5" ht="15" x14ac:dyDescent="0.25">
      <c r="B30" s="11" t="s">
        <v>29</v>
      </c>
      <c r="C30" s="12"/>
      <c r="D30" s="12"/>
      <c r="E30" s="14"/>
    </row>
    <row r="31" spans="2:5" ht="18" x14ac:dyDescent="0.35">
      <c r="B31" s="21" t="s">
        <v>30</v>
      </c>
      <c r="C31" s="21"/>
      <c r="D31" s="21"/>
      <c r="E31" s="22"/>
    </row>
    <row r="32" spans="2:5" ht="15.75" x14ac:dyDescent="0.25">
      <c r="B32" s="20" t="s">
        <v>31</v>
      </c>
      <c r="C32" s="20" t="s">
        <v>36</v>
      </c>
      <c r="D32" s="21"/>
      <c r="E32" s="22"/>
    </row>
    <row r="33" spans="2:6" ht="15" x14ac:dyDescent="0.25">
      <c r="B33" s="18">
        <v>1</v>
      </c>
      <c r="C33" s="19">
        <f>B33*$D$7/0.7</f>
        <v>2857.1428571428573</v>
      </c>
      <c r="D33" s="21"/>
      <c r="E33" s="22"/>
    </row>
    <row r="34" spans="2:6" ht="15" x14ac:dyDescent="0.25">
      <c r="B34" s="18">
        <v>2</v>
      </c>
      <c r="C34" s="19">
        <f t="shared" ref="C34:C35" si="2">B34*$D$7/0.7</f>
        <v>5714.2857142857147</v>
      </c>
      <c r="D34" s="21"/>
      <c r="E34" s="22"/>
    </row>
    <row r="35" spans="2:6" ht="15" x14ac:dyDescent="0.25">
      <c r="B35" s="18">
        <v>3</v>
      </c>
      <c r="C35" s="19">
        <f t="shared" si="2"/>
        <v>8571.4285714285725</v>
      </c>
      <c r="D35" s="21"/>
      <c r="E35" s="22"/>
    </row>
    <row r="36" spans="2:6" ht="15" x14ac:dyDescent="0.25">
      <c r="B36" s="26"/>
      <c r="C36" s="27"/>
      <c r="D36" s="21"/>
      <c r="E36" s="22"/>
    </row>
    <row r="37" spans="2:6" ht="15" x14ac:dyDescent="0.25">
      <c r="B37" s="11" t="s">
        <v>37</v>
      </c>
      <c r="C37" s="12"/>
      <c r="D37" s="12"/>
      <c r="E37" s="14"/>
    </row>
    <row r="39" spans="2:6" ht="39.75" x14ac:dyDescent="0.2">
      <c r="B39" s="25" t="s">
        <v>32</v>
      </c>
      <c r="C39" s="25" t="s">
        <v>33</v>
      </c>
      <c r="D39" s="25" t="s">
        <v>34</v>
      </c>
      <c r="E39" s="25" t="s">
        <v>35</v>
      </c>
      <c r="F39" s="25" t="s">
        <v>38</v>
      </c>
    </row>
    <row r="40" spans="2:6" x14ac:dyDescent="0.2">
      <c r="B40" s="18">
        <v>3</v>
      </c>
      <c r="C40" s="24">
        <v>24</v>
      </c>
      <c r="D40" s="23">
        <f>VLOOKUP(B40,$B$33:$C$35,2,FALSE)/C40^2</f>
        <v>14.880952380952383</v>
      </c>
      <c r="E40" s="23">
        <f>4/3*D40</f>
        <v>19.841269841269842</v>
      </c>
      <c r="F40" s="23">
        <f>12*E40/C40</f>
        <v>9.9206349206349209</v>
      </c>
    </row>
    <row r="41" spans="2:6" x14ac:dyDescent="0.2">
      <c r="B41" s="18">
        <v>3</v>
      </c>
      <c r="C41" s="24">
        <v>30</v>
      </c>
      <c r="D41" s="23">
        <f t="shared" ref="D41:D48" si="3">VLOOKUP(B41,$B$33:$C$35,2,FALSE)/C41^2</f>
        <v>9.5238095238095255</v>
      </c>
      <c r="E41" s="23">
        <f t="shared" ref="E41:E48" si="4">4/3*D41</f>
        <v>12.698412698412699</v>
      </c>
      <c r="F41" s="23">
        <f t="shared" ref="F41:F48" si="5">12*E41/C41</f>
        <v>5.07936507936508</v>
      </c>
    </row>
    <row r="42" spans="2:6" x14ac:dyDescent="0.2">
      <c r="B42" s="18">
        <v>3</v>
      </c>
      <c r="C42" s="24">
        <v>36</v>
      </c>
      <c r="D42" s="23">
        <f t="shared" si="3"/>
        <v>6.6137566137566148</v>
      </c>
      <c r="E42" s="23">
        <f t="shared" si="4"/>
        <v>8.8183421516754859</v>
      </c>
      <c r="F42" s="23">
        <f t="shared" si="5"/>
        <v>2.9394473838918285</v>
      </c>
    </row>
    <row r="43" spans="2:6" x14ac:dyDescent="0.2">
      <c r="B43" s="18">
        <v>3</v>
      </c>
      <c r="C43" s="24">
        <v>42</v>
      </c>
      <c r="D43" s="23">
        <f t="shared" si="3"/>
        <v>4.8590864917395535</v>
      </c>
      <c r="E43" s="23">
        <f t="shared" si="4"/>
        <v>6.4787819889860714</v>
      </c>
      <c r="F43" s="23">
        <f t="shared" si="5"/>
        <v>1.8510805682817346</v>
      </c>
    </row>
    <row r="44" spans="2:6" x14ac:dyDescent="0.2">
      <c r="B44" s="18">
        <v>2</v>
      </c>
      <c r="C44" s="24">
        <v>24</v>
      </c>
      <c r="D44" s="23">
        <f t="shared" si="3"/>
        <v>9.9206349206349209</v>
      </c>
      <c r="E44" s="23">
        <f t="shared" si="4"/>
        <v>13.227513227513228</v>
      </c>
      <c r="F44" s="23">
        <f t="shared" si="5"/>
        <v>6.6137566137566139</v>
      </c>
    </row>
    <row r="45" spans="2:6" x14ac:dyDescent="0.2">
      <c r="B45" s="18">
        <v>2</v>
      </c>
      <c r="C45" s="24">
        <v>30</v>
      </c>
      <c r="D45" s="23">
        <f t="shared" si="3"/>
        <v>6.3492063492063497</v>
      </c>
      <c r="E45" s="23">
        <f t="shared" si="4"/>
        <v>8.4656084656084651</v>
      </c>
      <c r="F45" s="23">
        <f t="shared" si="5"/>
        <v>3.3862433862433861</v>
      </c>
    </row>
    <row r="46" spans="2:6" x14ac:dyDescent="0.2">
      <c r="B46" s="18">
        <v>2</v>
      </c>
      <c r="C46" s="24">
        <v>36</v>
      </c>
      <c r="D46" s="23">
        <f t="shared" si="3"/>
        <v>4.4091710758377429</v>
      </c>
      <c r="E46" s="23">
        <f t="shared" si="4"/>
        <v>5.8788947677836569</v>
      </c>
      <c r="F46" s="23">
        <f t="shared" si="5"/>
        <v>1.9596315892612191</v>
      </c>
    </row>
    <row r="47" spans="2:6" x14ac:dyDescent="0.2">
      <c r="B47" s="18">
        <v>1</v>
      </c>
      <c r="C47" s="24">
        <v>20</v>
      </c>
      <c r="D47" s="23">
        <f t="shared" si="3"/>
        <v>7.1428571428571432</v>
      </c>
      <c r="E47" s="23">
        <f t="shared" si="4"/>
        <v>9.5238095238095237</v>
      </c>
      <c r="F47" s="23">
        <f t="shared" si="5"/>
        <v>5.7142857142857135</v>
      </c>
    </row>
    <row r="48" spans="2:6" x14ac:dyDescent="0.2">
      <c r="B48" s="18">
        <v>1</v>
      </c>
      <c r="C48" s="24">
        <v>24</v>
      </c>
      <c r="D48" s="23">
        <f t="shared" si="3"/>
        <v>4.9603174603174605</v>
      </c>
      <c r="E48" s="23">
        <f t="shared" si="4"/>
        <v>6.6137566137566139</v>
      </c>
      <c r="F48" s="23">
        <f t="shared" si="5"/>
        <v>3.306878306878307</v>
      </c>
    </row>
    <row r="50" spans="2:5" ht="15" x14ac:dyDescent="0.25">
      <c r="B50" s="11" t="s">
        <v>39</v>
      </c>
      <c r="C50" s="12"/>
      <c r="D50" s="12"/>
      <c r="E50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828DA-EBAB-40C0-9194-08814A93E96E}">
  <dimension ref="A1"/>
  <sheetViews>
    <sheetView topLeftCell="A76" workbookViewId="0">
      <selection activeCell="R69" sqref="R6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B633-4505-4156-8B7F-2B0108CF142B}">
  <dimension ref="A1"/>
  <sheetViews>
    <sheetView topLeftCell="A4" workbookViewId="0">
      <selection activeCell="R69" sqref="R6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EEA55-4189-464F-B744-C6837E719330}">
  <dimension ref="A1"/>
  <sheetViews>
    <sheetView topLeftCell="A4" workbookViewId="0">
      <selection activeCell="M27" sqref="M2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Z</vt:lpstr>
      <vt:lpstr>Gas Visc</vt:lpstr>
      <vt:lpstr>Standard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2019-11-23T08:39:14Z</dcterms:created>
  <dcterms:modified xsi:type="dcterms:W3CDTF">2019-11-25T05:51:06Z</dcterms:modified>
</cp:coreProperties>
</file>