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Missrifka 2020\20200812 Hydrate Prediction\"/>
    </mc:Choice>
  </mc:AlternateContent>
  <xr:revisionPtr revIDLastSave="0" documentId="13_ncr:1_{6BF9227E-4271-49E5-96FD-C8F3A1026305}" xr6:coauthVersionLast="45" xr6:coauthVersionMax="45" xr10:uidLastSave="{00000000-0000-0000-0000-000000000000}"/>
  <bookViews>
    <workbookView xWindow="-120" yWindow="-120" windowWidth="20730" windowHeight="11160" activeTab="1" xr2:uid="{046904AC-DC19-4D66-B666-A6AB744D1398}"/>
  </bookViews>
  <sheets>
    <sheet name="Approximate Method" sheetId="1" r:id="rId1"/>
    <sheet name="Vapor-solid Constant" sheetId="3" r:id="rId2"/>
    <sheet name="K-valu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3" l="1"/>
  <c r="G31" i="3"/>
  <c r="G32" i="3"/>
  <c r="G33" i="3"/>
  <c r="G34" i="3"/>
  <c r="G36" i="3"/>
  <c r="G30" i="3"/>
  <c r="E31" i="3"/>
  <c r="E32" i="3"/>
  <c r="E33" i="3"/>
  <c r="E34" i="3"/>
  <c r="E36" i="3"/>
  <c r="E30" i="3"/>
  <c r="C31" i="3"/>
  <c r="C32" i="3"/>
  <c r="C33" i="3"/>
  <c r="C34" i="3"/>
  <c r="C35" i="3"/>
  <c r="C36" i="3"/>
  <c r="C30" i="3"/>
  <c r="B31" i="3"/>
  <c r="B32" i="3"/>
  <c r="B33" i="3"/>
  <c r="B34" i="3"/>
  <c r="B35" i="3"/>
  <c r="B36" i="3"/>
  <c r="B30" i="3"/>
  <c r="F28" i="3"/>
  <c r="D28" i="3"/>
  <c r="C12" i="3"/>
  <c r="E11" i="3"/>
  <c r="E10" i="3"/>
  <c r="E9" i="3"/>
  <c r="E8" i="3"/>
  <c r="E12" i="3" s="1"/>
  <c r="D14" i="3" s="1"/>
  <c r="D16" i="3" s="1"/>
  <c r="E7" i="3"/>
  <c r="E6" i="3"/>
  <c r="E5" i="3"/>
  <c r="E37" i="3" l="1"/>
  <c r="G37" i="3"/>
  <c r="D40" i="3" s="1"/>
  <c r="E11" i="1"/>
  <c r="E10" i="1"/>
  <c r="E9" i="1"/>
  <c r="E8" i="1"/>
  <c r="E7" i="1"/>
  <c r="E6" i="1"/>
  <c r="E5" i="1"/>
  <c r="C12" i="1"/>
  <c r="E12" i="1" l="1"/>
  <c r="D14" i="1" s="1"/>
  <c r="D16" i="1" s="1"/>
</calcChain>
</file>

<file path=xl/sharedStrings.xml><?xml version="1.0" encoding="utf-8"?>
<sst xmlns="http://schemas.openxmlformats.org/spreadsheetml/2006/main" count="61" uniqueCount="30">
  <si>
    <t>Component</t>
  </si>
  <si>
    <t>Methane</t>
  </si>
  <si>
    <t>Ethane</t>
  </si>
  <si>
    <t>Propane</t>
  </si>
  <si>
    <t>Isobutane</t>
  </si>
  <si>
    <t>n-butane</t>
  </si>
  <si>
    <t>Nitrogen</t>
  </si>
  <si>
    <t>Carbon dioxide</t>
  </si>
  <si>
    <t>Mole fraction in gas</t>
  </si>
  <si>
    <t>Molecular weight</t>
  </si>
  <si>
    <t>lb per lb-mol of mixture</t>
  </si>
  <si>
    <t>Molecular weight of gas mixture</t>
  </si>
  <si>
    <t>Molecular weight of air</t>
  </si>
  <si>
    <t>Specific gravity of gas</t>
  </si>
  <si>
    <t>Operating temperature</t>
  </si>
  <si>
    <t>F</t>
  </si>
  <si>
    <t>Pressure for hydrate formation</t>
  </si>
  <si>
    <t>psia</t>
  </si>
  <si>
    <t>(from graph)</t>
  </si>
  <si>
    <t>HYDRATE FORMATION ESTIMATION USING APPROXIMATE METHOD</t>
  </si>
  <si>
    <t>Total</t>
  </si>
  <si>
    <t>HYDRATE FORMATION ESTIMATION USING VAPOR-SOLID CONSTANT</t>
  </si>
  <si>
    <t>K</t>
  </si>
  <si>
    <t>Y/K</t>
  </si>
  <si>
    <t>Iso-butane</t>
  </si>
  <si>
    <t>N-butane</t>
  </si>
  <si>
    <t>H2S</t>
  </si>
  <si>
    <t>K-value of nitrogen and all normal paraffin hydrocarbon larger than normal butane is infinity.</t>
  </si>
  <si>
    <t>∞</t>
  </si>
  <si>
    <t>Interpolating linerarly to 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</si>
</sst>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0" fontId="1" fillId="0" borderId="0" xfId="0" applyFont="1"/>
    <xf numFmtId="0" fontId="3" fillId="0" borderId="0" xfId="0" applyFont="1" applyBorder="1"/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1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2</xdr:row>
      <xdr:rowOff>85725</xdr:rowOff>
    </xdr:from>
    <xdr:to>
      <xdr:col>14</xdr:col>
      <xdr:colOff>351918</xdr:colOff>
      <xdr:row>23</xdr:row>
      <xdr:rowOff>187887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F2D956-16F7-4CE1-AEE7-3A453CEBD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425" y="276225"/>
          <a:ext cx="4057143" cy="4342857"/>
        </a:xfrm>
        <a:prstGeom prst="rect">
          <a:avLst/>
        </a:prstGeom>
      </xdr:spPr>
    </xdr:pic>
    <xdr:clientData/>
  </xdr:twoCellAnchor>
  <xdr:twoCellAnchor>
    <xdr:from>
      <xdr:col>10</xdr:col>
      <xdr:colOff>447675</xdr:colOff>
      <xdr:row>13</xdr:row>
      <xdr:rowOff>85396</xdr:rowOff>
    </xdr:from>
    <xdr:to>
      <xdr:col>10</xdr:col>
      <xdr:colOff>447675</xdr:colOff>
      <xdr:row>21</xdr:row>
      <xdr:rowOff>149088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E0C3CEF-07CF-4E43-A505-86D0E18CDA8F}"/>
            </a:ext>
          </a:extLst>
        </xdr:cNvPr>
        <xdr:cNvCxnSpPr/>
      </xdr:nvCxnSpPr>
      <xdr:spPr>
        <a:xfrm flipV="1">
          <a:off x="8047968" y="2844362"/>
          <a:ext cx="0" cy="1587692"/>
        </a:xfrm>
        <a:prstGeom prst="line">
          <a:avLst/>
        </a:prstGeom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32187</xdr:colOff>
      <xdr:row>13</xdr:row>
      <xdr:rowOff>77842</xdr:rowOff>
    </xdr:from>
    <xdr:to>
      <xdr:col>10</xdr:col>
      <xdr:colOff>460812</xdr:colOff>
      <xdr:row>13</xdr:row>
      <xdr:rowOff>77842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5980D900-B8B5-4B4B-88C5-17F2B900F9CE}"/>
            </a:ext>
          </a:extLst>
        </xdr:cNvPr>
        <xdr:cNvCxnSpPr/>
      </xdr:nvCxnSpPr>
      <xdr:spPr>
        <a:xfrm flipH="1">
          <a:off x="7021566" y="2836808"/>
          <a:ext cx="1039539" cy="0"/>
        </a:xfrm>
        <a:prstGeom prst="line">
          <a:avLst/>
        </a:prstGeom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2</xdr:row>
      <xdr:rowOff>123825</xdr:rowOff>
    </xdr:from>
    <xdr:to>
      <xdr:col>14</xdr:col>
      <xdr:colOff>180468</xdr:colOff>
      <xdr:row>24</xdr:row>
      <xdr:rowOff>35487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DE1B6A-293A-409F-B2FB-72A5AD8EC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552450"/>
          <a:ext cx="4057143" cy="4340787"/>
        </a:xfrm>
        <a:prstGeom prst="rect">
          <a:avLst/>
        </a:prstGeom>
      </xdr:spPr>
    </xdr:pic>
    <xdr:clientData/>
  </xdr:twoCellAnchor>
  <xdr:twoCellAnchor>
    <xdr:from>
      <xdr:col>10</xdr:col>
      <xdr:colOff>304800</xdr:colOff>
      <xdr:row>13</xdr:row>
      <xdr:rowOff>104446</xdr:rowOff>
    </xdr:from>
    <xdr:to>
      <xdr:col>10</xdr:col>
      <xdr:colOff>304800</xdr:colOff>
      <xdr:row>21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699B0F2-CAF5-45DB-B98E-847756353379}"/>
            </a:ext>
          </a:extLst>
        </xdr:cNvPr>
        <xdr:cNvCxnSpPr/>
      </xdr:nvCxnSpPr>
      <xdr:spPr>
        <a:xfrm flipV="1">
          <a:off x="7896225" y="2866696"/>
          <a:ext cx="0" cy="1600529"/>
        </a:xfrm>
        <a:prstGeom prst="line">
          <a:avLst/>
        </a:prstGeom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498912</xdr:colOff>
      <xdr:row>13</xdr:row>
      <xdr:rowOff>96892</xdr:rowOff>
    </xdr:from>
    <xdr:to>
      <xdr:col>10</xdr:col>
      <xdr:colOff>317937</xdr:colOff>
      <xdr:row>13</xdr:row>
      <xdr:rowOff>96892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EDE3747-E974-46E4-A61E-27D01985E5CE}"/>
            </a:ext>
          </a:extLst>
        </xdr:cNvPr>
        <xdr:cNvCxnSpPr/>
      </xdr:nvCxnSpPr>
      <xdr:spPr>
        <a:xfrm flipH="1">
          <a:off x="6871137" y="2859142"/>
          <a:ext cx="1038225" cy="0"/>
        </a:xfrm>
        <a:prstGeom prst="line">
          <a:avLst/>
        </a:prstGeom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762000</xdr:colOff>
      <xdr:row>38</xdr:row>
      <xdr:rowOff>33337</xdr:rowOff>
    </xdr:from>
    <xdr:ext cx="708720" cy="65069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BEA735F-92D6-4805-BA4D-8B42358400F8}"/>
                </a:ext>
              </a:extLst>
            </xdr:cNvPr>
            <xdr:cNvSpPr txBox="1"/>
          </xdr:nvSpPr>
          <xdr:spPr>
            <a:xfrm>
              <a:off x="2362200" y="6034087"/>
              <a:ext cx="708720" cy="6506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undOvr"/>
                        <m:ctrlP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𝑛</m:t>
                        </m:r>
                      </m:sup>
                      <m:e>
                        <m:f>
                          <m:fPr>
                            <m:ctrlPr>
                              <a:rPr lang="en-ID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ID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ID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𝑌</m:t>
                                </m:r>
                              </m:e>
                              <m:sub>
                                <m:r>
                                  <a:rPr lang="en-ID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ID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ID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en-ID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den>
                        </m:f>
                        <m: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=1</m:t>
                        </m:r>
                      </m:e>
                    </m:nary>
                  </m:oMath>
                </m:oMathPara>
              </a14:m>
              <a:endParaRPr lang="en-ID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ID" sz="11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BEA735F-92D6-4805-BA4D-8B42358400F8}"/>
                </a:ext>
              </a:extLst>
            </xdr:cNvPr>
            <xdr:cNvSpPr txBox="1"/>
          </xdr:nvSpPr>
          <xdr:spPr>
            <a:xfrm>
              <a:off x="2362200" y="6034087"/>
              <a:ext cx="708720" cy="6506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ID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∑1_(𝑖=1)^(𝑖=𝑛)▒〖𝑌_𝑖/𝐾_𝑖 =1〗</a:t>
              </a:r>
              <a:endParaRPr lang="en-ID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ID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14</xdr:col>
      <xdr:colOff>179901</xdr:colOff>
      <xdr:row>24</xdr:row>
      <xdr:rowOff>94748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BE0E6-FCB8-4AE0-82CE-769D149E3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6200"/>
          <a:ext cx="8590476" cy="4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66674</xdr:rowOff>
    </xdr:from>
    <xdr:to>
      <xdr:col>14</xdr:col>
      <xdr:colOff>69060</xdr:colOff>
      <xdr:row>57</xdr:row>
      <xdr:rowOff>129795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4A65E9-1DDD-4A05-BDC0-DBEEEEF1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4257674"/>
          <a:ext cx="8432010" cy="6159121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58</xdr:row>
      <xdr:rowOff>76199</xdr:rowOff>
    </xdr:from>
    <xdr:to>
      <xdr:col>9</xdr:col>
      <xdr:colOff>372774</xdr:colOff>
      <xdr:row>93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A1F617-1ACB-4ADB-8A52-8DC6A181F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10553699"/>
          <a:ext cx="5506749" cy="6610351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94</xdr:row>
      <xdr:rowOff>38100</xdr:rowOff>
    </xdr:from>
    <xdr:to>
      <xdr:col>8</xdr:col>
      <xdr:colOff>380387</xdr:colOff>
      <xdr:row>124</xdr:row>
      <xdr:rowOff>151671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A91918-DA21-4F8A-B6AE-59ADAA354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" y="17373600"/>
          <a:ext cx="4904762" cy="5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125</xdr:row>
      <xdr:rowOff>152400</xdr:rowOff>
    </xdr:from>
    <xdr:to>
      <xdr:col>8</xdr:col>
      <xdr:colOff>466109</xdr:colOff>
      <xdr:row>156</xdr:row>
      <xdr:rowOff>94519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1D07EF-BCCF-4DEA-9521-CC1CBEB07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9100" y="23393400"/>
          <a:ext cx="4923809" cy="5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158</xdr:row>
      <xdr:rowOff>114300</xdr:rowOff>
    </xdr:from>
    <xdr:to>
      <xdr:col>8</xdr:col>
      <xdr:colOff>475649</xdr:colOff>
      <xdr:row>189</xdr:row>
      <xdr:rowOff>8800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C29D4EA-1CB9-4128-9C80-139B5005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2925" y="29641800"/>
          <a:ext cx="4809524" cy="5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189</xdr:row>
      <xdr:rowOff>171450</xdr:rowOff>
    </xdr:from>
    <xdr:to>
      <xdr:col>8</xdr:col>
      <xdr:colOff>456600</xdr:colOff>
      <xdr:row>220</xdr:row>
      <xdr:rowOff>123093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9F1455-7148-46B5-B4D2-E6C8A3DE6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400" y="35604450"/>
          <a:ext cx="4800000" cy="5857143"/>
        </a:xfrm>
        <a:prstGeom prst="rect">
          <a:avLst/>
        </a:prstGeom>
      </xdr:spPr>
    </xdr:pic>
    <xdr:clientData/>
  </xdr:twoCellAnchor>
  <xdr:twoCellAnchor>
    <xdr:from>
      <xdr:col>7</xdr:col>
      <xdr:colOff>276225</xdr:colOff>
      <xdr:row>12</xdr:row>
      <xdr:rowOff>180975</xdr:rowOff>
    </xdr:from>
    <xdr:to>
      <xdr:col>7</xdr:col>
      <xdr:colOff>276225</xdr:colOff>
      <xdr:row>21</xdr:row>
      <xdr:rowOff>28576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759594B4-6D20-4E07-8B67-01242FFC709B}"/>
            </a:ext>
          </a:extLst>
        </xdr:cNvPr>
        <xdr:cNvCxnSpPr/>
      </xdr:nvCxnSpPr>
      <xdr:spPr>
        <a:xfrm flipV="1">
          <a:off x="4543425" y="3038475"/>
          <a:ext cx="0" cy="156210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19051</xdr:colOff>
      <xdr:row>13</xdr:row>
      <xdr:rowOff>9525</xdr:rowOff>
    </xdr:from>
    <xdr:to>
      <xdr:col>7</xdr:col>
      <xdr:colOff>285750</xdr:colOff>
      <xdr:row>13</xdr:row>
      <xdr:rowOff>9525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E58D9E3-1501-4CCE-8CE3-B2297DE610C9}"/>
            </a:ext>
          </a:extLst>
        </xdr:cNvPr>
        <xdr:cNvCxnSpPr/>
      </xdr:nvCxnSpPr>
      <xdr:spPr>
        <a:xfrm flipH="1">
          <a:off x="1847851" y="3057525"/>
          <a:ext cx="270509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9526</xdr:colOff>
      <xdr:row>14</xdr:row>
      <xdr:rowOff>114300</xdr:rowOff>
    </xdr:from>
    <xdr:to>
      <xdr:col>7</xdr:col>
      <xdr:colOff>276225</xdr:colOff>
      <xdr:row>14</xdr:row>
      <xdr:rowOff>114300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83C8473-9557-4134-8FB8-9826DBB4D6B8}"/>
            </a:ext>
          </a:extLst>
        </xdr:cNvPr>
        <xdr:cNvCxnSpPr/>
      </xdr:nvCxnSpPr>
      <xdr:spPr>
        <a:xfrm flipH="1">
          <a:off x="1838326" y="3352800"/>
          <a:ext cx="270509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34</xdr:row>
      <xdr:rowOff>123825</xdr:rowOff>
    </xdr:from>
    <xdr:to>
      <xdr:col>7</xdr:col>
      <xdr:colOff>190500</xdr:colOff>
      <xdr:row>54</xdr:row>
      <xdr:rowOff>161926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4B9B423-2BDE-4B9E-B45C-307EF2F74559}"/>
            </a:ext>
          </a:extLst>
        </xdr:cNvPr>
        <xdr:cNvCxnSpPr/>
      </xdr:nvCxnSpPr>
      <xdr:spPr>
        <a:xfrm flipV="1">
          <a:off x="4457700" y="7172325"/>
          <a:ext cx="0" cy="384810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57152</xdr:colOff>
      <xdr:row>34</xdr:row>
      <xdr:rowOff>161925</xdr:rowOff>
    </xdr:from>
    <xdr:to>
      <xdr:col>7</xdr:col>
      <xdr:colOff>200025</xdr:colOff>
      <xdr:row>34</xdr:row>
      <xdr:rowOff>161925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AB9180CD-4DF6-415F-934A-971DAB5EB26B}"/>
            </a:ext>
          </a:extLst>
        </xdr:cNvPr>
        <xdr:cNvCxnSpPr/>
      </xdr:nvCxnSpPr>
      <xdr:spPr>
        <a:xfrm flipH="1">
          <a:off x="1885952" y="7210425"/>
          <a:ext cx="2581273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39</xdr:row>
      <xdr:rowOff>9525</xdr:rowOff>
    </xdr:from>
    <xdr:to>
      <xdr:col>7</xdr:col>
      <xdr:colOff>200025</xdr:colOff>
      <xdr:row>39</xdr:row>
      <xdr:rowOff>9525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5EAAE324-B9DA-46FD-9163-7C5D94934375}"/>
            </a:ext>
          </a:extLst>
        </xdr:cNvPr>
        <xdr:cNvCxnSpPr/>
      </xdr:nvCxnSpPr>
      <xdr:spPr>
        <a:xfrm flipH="1">
          <a:off x="1905000" y="8010525"/>
          <a:ext cx="2562225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190499</xdr:colOff>
      <xdr:row>73</xdr:row>
      <xdr:rowOff>170793</xdr:rowOff>
    </xdr:from>
    <xdr:to>
      <xdr:col>5</xdr:col>
      <xdr:colOff>190499</xdr:colOff>
      <xdr:row>90</xdr:row>
      <xdr:rowOff>133352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99239394-70A4-46CB-9B3A-02DF72715171}"/>
            </a:ext>
          </a:extLst>
        </xdr:cNvPr>
        <xdr:cNvCxnSpPr/>
      </xdr:nvCxnSpPr>
      <xdr:spPr>
        <a:xfrm flipV="1">
          <a:off x="3245068" y="14648793"/>
          <a:ext cx="0" cy="320105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175846</xdr:colOff>
      <xdr:row>74</xdr:row>
      <xdr:rowOff>9197</xdr:rowOff>
    </xdr:from>
    <xdr:to>
      <xdr:col>5</xdr:col>
      <xdr:colOff>160610</xdr:colOff>
      <xdr:row>74</xdr:row>
      <xdr:rowOff>9197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81911664-AB45-40F8-9159-410C4ACF43D2}"/>
            </a:ext>
          </a:extLst>
        </xdr:cNvPr>
        <xdr:cNvCxnSpPr/>
      </xdr:nvCxnSpPr>
      <xdr:spPr>
        <a:xfrm flipH="1">
          <a:off x="1392115" y="14677697"/>
          <a:ext cx="1809168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175846</xdr:colOff>
      <xdr:row>77</xdr:row>
      <xdr:rowOff>2299</xdr:rowOff>
    </xdr:from>
    <xdr:to>
      <xdr:col>5</xdr:col>
      <xdr:colOff>177361</xdr:colOff>
      <xdr:row>77</xdr:row>
      <xdr:rowOff>2299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18D153FF-FEEB-40BD-ADC9-0CEE4A8B1F4E}"/>
            </a:ext>
          </a:extLst>
        </xdr:cNvPr>
        <xdr:cNvCxnSpPr/>
      </xdr:nvCxnSpPr>
      <xdr:spPr>
        <a:xfrm flipH="1">
          <a:off x="1392115" y="15242299"/>
          <a:ext cx="182591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10256</xdr:colOff>
      <xdr:row>109</xdr:row>
      <xdr:rowOff>175846</xdr:rowOff>
    </xdr:from>
    <xdr:to>
      <xdr:col>5</xdr:col>
      <xdr:colOff>10256</xdr:colOff>
      <xdr:row>119</xdr:row>
      <xdr:rowOff>23448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A3089DF4-5599-4DED-94AD-2658AD8890DA}"/>
            </a:ext>
          </a:extLst>
        </xdr:cNvPr>
        <xdr:cNvCxnSpPr/>
      </xdr:nvCxnSpPr>
      <xdr:spPr>
        <a:xfrm flipV="1">
          <a:off x="3050929" y="21511846"/>
          <a:ext cx="0" cy="175260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527538</xdr:colOff>
      <xdr:row>110</xdr:row>
      <xdr:rowOff>4396</xdr:rowOff>
    </xdr:from>
    <xdr:to>
      <xdr:col>5</xdr:col>
      <xdr:colOff>5128</xdr:colOff>
      <xdr:row>110</xdr:row>
      <xdr:rowOff>4396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CD201917-C821-434C-AB1F-E55066BFD9F6}"/>
            </a:ext>
          </a:extLst>
        </xdr:cNvPr>
        <xdr:cNvCxnSpPr/>
      </xdr:nvCxnSpPr>
      <xdr:spPr>
        <a:xfrm flipH="1">
          <a:off x="1135673" y="21530896"/>
          <a:ext cx="1910128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542192</xdr:colOff>
      <xdr:row>112</xdr:row>
      <xdr:rowOff>13921</xdr:rowOff>
    </xdr:from>
    <xdr:to>
      <xdr:col>5</xdr:col>
      <xdr:colOff>10257</xdr:colOff>
      <xdr:row>112</xdr:row>
      <xdr:rowOff>13921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F0D6C954-7AEB-496A-97BB-251F6612F7A7}"/>
            </a:ext>
          </a:extLst>
        </xdr:cNvPr>
        <xdr:cNvCxnSpPr/>
      </xdr:nvCxnSpPr>
      <xdr:spPr>
        <a:xfrm flipH="1">
          <a:off x="1150327" y="21921421"/>
          <a:ext cx="1900603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383929</xdr:colOff>
      <xdr:row>134</xdr:row>
      <xdr:rowOff>51288</xdr:rowOff>
    </xdr:from>
    <xdr:to>
      <xdr:col>5</xdr:col>
      <xdr:colOff>383929</xdr:colOff>
      <xdr:row>152</xdr:row>
      <xdr:rowOff>67410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48721151-6D54-467D-ABAD-EA031408C2FC}"/>
            </a:ext>
          </a:extLst>
        </xdr:cNvPr>
        <xdr:cNvCxnSpPr/>
      </xdr:nvCxnSpPr>
      <xdr:spPr>
        <a:xfrm flipV="1">
          <a:off x="3424602" y="26149788"/>
          <a:ext cx="0" cy="344512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589084</xdr:colOff>
      <xdr:row>164</xdr:row>
      <xdr:rowOff>146538</xdr:rowOff>
    </xdr:from>
    <xdr:to>
      <xdr:col>5</xdr:col>
      <xdr:colOff>589084</xdr:colOff>
      <xdr:row>181</xdr:row>
      <xdr:rowOff>162660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571C98FF-6656-47EB-B4C5-63F22A1C7524}"/>
            </a:ext>
          </a:extLst>
        </xdr:cNvPr>
        <xdr:cNvCxnSpPr/>
      </xdr:nvCxnSpPr>
      <xdr:spPr>
        <a:xfrm flipV="1">
          <a:off x="3629757" y="31960038"/>
          <a:ext cx="0" cy="325462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573699</xdr:colOff>
      <xdr:row>164</xdr:row>
      <xdr:rowOff>158261</xdr:rowOff>
    </xdr:from>
    <xdr:to>
      <xdr:col>6</xdr:col>
      <xdr:colOff>0</xdr:colOff>
      <xdr:row>164</xdr:row>
      <xdr:rowOff>158261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5C8CCF09-C485-44C2-B497-1C5B8DAB2948}"/>
            </a:ext>
          </a:extLst>
        </xdr:cNvPr>
        <xdr:cNvCxnSpPr/>
      </xdr:nvCxnSpPr>
      <xdr:spPr>
        <a:xfrm flipH="1">
          <a:off x="1181834" y="31971761"/>
          <a:ext cx="246697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600807</xdr:colOff>
      <xdr:row>167</xdr:row>
      <xdr:rowOff>160460</xdr:rowOff>
    </xdr:from>
    <xdr:to>
      <xdr:col>5</xdr:col>
      <xdr:colOff>589085</xdr:colOff>
      <xdr:row>167</xdr:row>
      <xdr:rowOff>160460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184690E3-C3EF-48B7-9B16-3A7001DCA2A2}"/>
            </a:ext>
          </a:extLst>
        </xdr:cNvPr>
        <xdr:cNvCxnSpPr/>
      </xdr:nvCxnSpPr>
      <xdr:spPr>
        <a:xfrm flipH="1">
          <a:off x="1208942" y="32545460"/>
          <a:ext cx="2420816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102578</xdr:colOff>
      <xdr:row>134</xdr:row>
      <xdr:rowOff>87189</xdr:rowOff>
    </xdr:from>
    <xdr:to>
      <xdr:col>5</xdr:col>
      <xdr:colOff>381000</xdr:colOff>
      <xdr:row>134</xdr:row>
      <xdr:rowOff>87189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83F30AEC-8E0F-4338-90BB-5CD03CB82455}"/>
            </a:ext>
          </a:extLst>
        </xdr:cNvPr>
        <xdr:cNvCxnSpPr/>
      </xdr:nvCxnSpPr>
      <xdr:spPr>
        <a:xfrm flipH="1">
          <a:off x="1318847" y="25614189"/>
          <a:ext cx="2102826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5981-B9C2-4B4D-BCDF-179CA3F89D98}">
  <dimension ref="B2:F19"/>
  <sheetViews>
    <sheetView showGridLines="0" topLeftCell="A19" zoomScaleNormal="100" workbookViewId="0">
      <selection activeCell="B4" sqref="B4:C12"/>
    </sheetView>
  </sheetViews>
  <sheetFormatPr defaultRowHeight="15" x14ac:dyDescent="0.25"/>
  <cols>
    <col min="2" max="2" width="14.85546875" customWidth="1"/>
    <col min="3" max="3" width="18.5703125" bestFit="1" customWidth="1"/>
    <col min="4" max="4" width="10.42578125" customWidth="1"/>
    <col min="5" max="5" width="12.140625" customWidth="1"/>
    <col min="6" max="6" width="12.140625" bestFit="1" customWidth="1"/>
  </cols>
  <sheetData>
    <row r="2" spans="2:5" ht="18.75" x14ac:dyDescent="0.3">
      <c r="B2" s="1" t="s">
        <v>19</v>
      </c>
    </row>
    <row r="4" spans="2:5" ht="33.75" customHeight="1" x14ac:dyDescent="0.25">
      <c r="B4" s="8" t="s">
        <v>0</v>
      </c>
      <c r="C4" s="8" t="s">
        <v>8</v>
      </c>
      <c r="D4" s="8" t="s">
        <v>9</v>
      </c>
      <c r="E4" s="8" t="s">
        <v>10</v>
      </c>
    </row>
    <row r="5" spans="2:5" x14ac:dyDescent="0.25">
      <c r="B5" s="2" t="s">
        <v>1</v>
      </c>
      <c r="C5" s="3">
        <v>0.78400000000000003</v>
      </c>
      <c r="D5" s="3">
        <v>16.042999999999999</v>
      </c>
      <c r="E5" s="4">
        <f>C5*D5</f>
        <v>12.577712</v>
      </c>
    </row>
    <row r="6" spans="2:5" x14ac:dyDescent="0.25">
      <c r="B6" s="2" t="s">
        <v>2</v>
      </c>
      <c r="C6" s="3">
        <v>0.06</v>
      </c>
      <c r="D6" s="3">
        <v>30.07</v>
      </c>
      <c r="E6" s="4">
        <f t="shared" ref="E6:E11" si="0">C6*D6</f>
        <v>1.8042</v>
      </c>
    </row>
    <row r="7" spans="2:5" x14ac:dyDescent="0.25">
      <c r="B7" s="2" t="s">
        <v>3</v>
      </c>
      <c r="C7" s="3">
        <v>3.5999999999999997E-2</v>
      </c>
      <c r="D7" s="3">
        <v>44.097000000000001</v>
      </c>
      <c r="E7" s="4">
        <f t="shared" si="0"/>
        <v>1.5874919999999999</v>
      </c>
    </row>
    <row r="8" spans="2:5" x14ac:dyDescent="0.25">
      <c r="B8" s="2" t="s">
        <v>4</v>
      </c>
      <c r="C8" s="3">
        <v>5.0000000000000001E-3</v>
      </c>
      <c r="D8" s="3">
        <v>58.124000000000002</v>
      </c>
      <c r="E8" s="4">
        <f t="shared" si="0"/>
        <v>0.29062000000000004</v>
      </c>
    </row>
    <row r="9" spans="2:5" x14ac:dyDescent="0.25">
      <c r="B9" s="2" t="s">
        <v>5</v>
      </c>
      <c r="C9" s="3">
        <v>1.9E-2</v>
      </c>
      <c r="D9" s="3">
        <v>58.124000000000002</v>
      </c>
      <c r="E9" s="4">
        <f t="shared" si="0"/>
        <v>1.1043560000000001</v>
      </c>
    </row>
    <row r="10" spans="2:5" x14ac:dyDescent="0.25">
      <c r="B10" s="2" t="s">
        <v>6</v>
      </c>
      <c r="C10" s="3">
        <v>9.4E-2</v>
      </c>
      <c r="D10" s="3">
        <v>28.013000000000002</v>
      </c>
      <c r="E10" s="4">
        <f t="shared" si="0"/>
        <v>2.633222</v>
      </c>
    </row>
    <row r="11" spans="2:5" x14ac:dyDescent="0.25">
      <c r="B11" s="2" t="s">
        <v>7</v>
      </c>
      <c r="C11" s="3">
        <v>2E-3</v>
      </c>
      <c r="D11" s="3">
        <v>44.01</v>
      </c>
      <c r="E11" s="4">
        <f t="shared" si="0"/>
        <v>8.8020000000000001E-2</v>
      </c>
    </row>
    <row r="12" spans="2:5" x14ac:dyDescent="0.25">
      <c r="B12" s="9" t="s">
        <v>20</v>
      </c>
      <c r="C12" s="10">
        <f>SUM(C5:C11)</f>
        <v>1</v>
      </c>
      <c r="D12" s="10"/>
      <c r="E12" s="11">
        <f>SUM(E5:E11)</f>
        <v>20.085621999999997</v>
      </c>
    </row>
    <row r="14" spans="2:5" x14ac:dyDescent="0.25">
      <c r="B14" s="5" t="s">
        <v>11</v>
      </c>
      <c r="C14" s="6"/>
      <c r="D14" s="7">
        <f>+E12</f>
        <v>20.085621999999997</v>
      </c>
    </row>
    <row r="15" spans="2:5" x14ac:dyDescent="0.25">
      <c r="B15" s="5" t="s">
        <v>12</v>
      </c>
      <c r="C15" s="6"/>
      <c r="D15" s="7">
        <v>28.963999999999999</v>
      </c>
    </row>
    <row r="16" spans="2:5" x14ac:dyDescent="0.25">
      <c r="B16" s="5" t="s">
        <v>13</v>
      </c>
      <c r="C16" s="6"/>
      <c r="D16" s="12">
        <f>+D14/D15</f>
        <v>0.6934685126363761</v>
      </c>
    </row>
    <row r="18" spans="2:6" x14ac:dyDescent="0.25">
      <c r="B18" s="2" t="s">
        <v>14</v>
      </c>
      <c r="C18" s="2"/>
      <c r="D18" s="2">
        <v>50</v>
      </c>
      <c r="E18" s="2" t="s">
        <v>15</v>
      </c>
      <c r="F18" s="2"/>
    </row>
    <row r="19" spans="2:6" x14ac:dyDescent="0.25">
      <c r="B19" s="9" t="s">
        <v>16</v>
      </c>
      <c r="C19" s="9"/>
      <c r="D19" s="9">
        <v>320</v>
      </c>
      <c r="E19" s="9" t="s">
        <v>17</v>
      </c>
      <c r="F19" s="9" t="s">
        <v>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0567-E90D-4419-83AF-7606FDFFD42E}">
  <dimension ref="B2:G40"/>
  <sheetViews>
    <sheetView showGridLines="0" tabSelected="1" zoomScaleNormal="100" workbookViewId="0">
      <selection activeCell="G22" sqref="G22"/>
    </sheetView>
  </sheetViews>
  <sheetFormatPr defaultRowHeight="15" x14ac:dyDescent="0.25"/>
  <cols>
    <col min="2" max="2" width="14.85546875" customWidth="1"/>
    <col min="3" max="3" width="18.5703125" bestFit="1" customWidth="1"/>
    <col min="4" max="4" width="10.42578125" customWidth="1"/>
    <col min="5" max="5" width="12.140625" customWidth="1"/>
    <col min="6" max="6" width="12.140625" bestFit="1" customWidth="1"/>
  </cols>
  <sheetData>
    <row r="2" spans="2:5" ht="18.75" x14ac:dyDescent="0.3">
      <c r="B2" s="1" t="s">
        <v>21</v>
      </c>
    </row>
    <row r="4" spans="2:5" ht="33.75" customHeight="1" x14ac:dyDescent="0.25">
      <c r="B4" s="8" t="s">
        <v>0</v>
      </c>
      <c r="C4" s="8" t="s">
        <v>8</v>
      </c>
      <c r="D4" s="8" t="s">
        <v>9</v>
      </c>
      <c r="E4" s="8" t="s">
        <v>10</v>
      </c>
    </row>
    <row r="5" spans="2:5" x14ac:dyDescent="0.25">
      <c r="B5" s="2" t="s">
        <v>1</v>
      </c>
      <c r="C5" s="3">
        <v>0.78400000000000003</v>
      </c>
      <c r="D5" s="3">
        <v>16.042999999999999</v>
      </c>
      <c r="E5" s="4">
        <f>C5*D5</f>
        <v>12.577712</v>
      </c>
    </row>
    <row r="6" spans="2:5" x14ac:dyDescent="0.25">
      <c r="B6" s="2" t="s">
        <v>2</v>
      </c>
      <c r="C6" s="3">
        <v>0.06</v>
      </c>
      <c r="D6" s="3">
        <v>30.07</v>
      </c>
      <c r="E6" s="4">
        <f t="shared" ref="E6:E11" si="0">C6*D6</f>
        <v>1.8042</v>
      </c>
    </row>
    <row r="7" spans="2:5" x14ac:dyDescent="0.25">
      <c r="B7" s="2" t="s">
        <v>3</v>
      </c>
      <c r="C7" s="3">
        <v>3.5999999999999997E-2</v>
      </c>
      <c r="D7" s="3">
        <v>44.097000000000001</v>
      </c>
      <c r="E7" s="4">
        <f t="shared" si="0"/>
        <v>1.5874919999999999</v>
      </c>
    </row>
    <row r="8" spans="2:5" x14ac:dyDescent="0.25">
      <c r="B8" s="2" t="s">
        <v>4</v>
      </c>
      <c r="C8" s="3">
        <v>5.0000000000000001E-3</v>
      </c>
      <c r="D8" s="3">
        <v>58.124000000000002</v>
      </c>
      <c r="E8" s="4">
        <f t="shared" si="0"/>
        <v>0.29062000000000004</v>
      </c>
    </row>
    <row r="9" spans="2:5" x14ac:dyDescent="0.25">
      <c r="B9" s="2" t="s">
        <v>5</v>
      </c>
      <c r="C9" s="3">
        <v>1.9E-2</v>
      </c>
      <c r="D9" s="3">
        <v>58.124000000000002</v>
      </c>
      <c r="E9" s="4">
        <f t="shared" si="0"/>
        <v>1.1043560000000001</v>
      </c>
    </row>
    <row r="10" spans="2:5" x14ac:dyDescent="0.25">
      <c r="B10" s="2" t="s">
        <v>6</v>
      </c>
      <c r="C10" s="3">
        <v>9.4E-2</v>
      </c>
      <c r="D10" s="3">
        <v>28.013000000000002</v>
      </c>
      <c r="E10" s="4">
        <f t="shared" si="0"/>
        <v>2.633222</v>
      </c>
    </row>
    <row r="11" spans="2:5" x14ac:dyDescent="0.25">
      <c r="B11" s="2" t="s">
        <v>7</v>
      </c>
      <c r="C11" s="3">
        <v>2E-3</v>
      </c>
      <c r="D11" s="3">
        <v>44.01</v>
      </c>
      <c r="E11" s="4">
        <f t="shared" si="0"/>
        <v>8.8020000000000001E-2</v>
      </c>
    </row>
    <row r="12" spans="2:5" x14ac:dyDescent="0.25">
      <c r="B12" s="9" t="s">
        <v>20</v>
      </c>
      <c r="C12" s="10">
        <f>SUM(C5:C11)</f>
        <v>1</v>
      </c>
      <c r="D12" s="10"/>
      <c r="E12" s="11">
        <f>SUM(E5:E11)</f>
        <v>20.085621999999997</v>
      </c>
    </row>
    <row r="14" spans="2:5" x14ac:dyDescent="0.25">
      <c r="B14" s="5" t="s">
        <v>11</v>
      </c>
      <c r="C14" s="6"/>
      <c r="D14" s="7">
        <f>+E12</f>
        <v>20.085621999999997</v>
      </c>
    </row>
    <row r="15" spans="2:5" x14ac:dyDescent="0.25">
      <c r="B15" s="5" t="s">
        <v>12</v>
      </c>
      <c r="C15" s="6"/>
      <c r="D15" s="7">
        <v>28.963999999999999</v>
      </c>
    </row>
    <row r="16" spans="2:5" x14ac:dyDescent="0.25">
      <c r="B16" s="5" t="s">
        <v>13</v>
      </c>
      <c r="C16" s="6"/>
      <c r="D16" s="12">
        <f>+D14/D15</f>
        <v>0.6934685126363761</v>
      </c>
    </row>
    <row r="18" spans="2:7" x14ac:dyDescent="0.25">
      <c r="B18" s="2" t="s">
        <v>14</v>
      </c>
      <c r="C18" s="2"/>
      <c r="D18" s="2">
        <v>50</v>
      </c>
      <c r="E18" s="2" t="s">
        <v>15</v>
      </c>
      <c r="F18" s="2"/>
    </row>
    <row r="19" spans="2:7" x14ac:dyDescent="0.25">
      <c r="B19" s="9" t="s">
        <v>16</v>
      </c>
      <c r="C19" s="9"/>
      <c r="D19" s="9">
        <v>320</v>
      </c>
      <c r="E19" s="9" t="s">
        <v>17</v>
      </c>
      <c r="F19" s="9" t="s">
        <v>18</v>
      </c>
    </row>
    <row r="20" spans="2:7" x14ac:dyDescent="0.25">
      <c r="B20" s="14"/>
      <c r="C20" s="14"/>
      <c r="D20" s="14"/>
      <c r="E20" s="14"/>
      <c r="F20" s="14"/>
    </row>
    <row r="21" spans="2:7" x14ac:dyDescent="0.25">
      <c r="B21" s="14"/>
      <c r="C21" s="14"/>
      <c r="D21" s="14"/>
      <c r="E21" s="14"/>
      <c r="F21" s="14"/>
    </row>
    <row r="22" spans="2:7" x14ac:dyDescent="0.25">
      <c r="B22" s="14"/>
      <c r="C22" s="14"/>
      <c r="D22" s="14"/>
      <c r="E22" s="14"/>
      <c r="F22" s="14"/>
    </row>
    <row r="23" spans="2:7" x14ac:dyDescent="0.25">
      <c r="B23" s="14"/>
      <c r="C23" s="14"/>
      <c r="D23" s="14"/>
      <c r="E23" s="14"/>
      <c r="F23" s="14"/>
    </row>
    <row r="24" spans="2:7" x14ac:dyDescent="0.25">
      <c r="B24" s="14"/>
      <c r="C24" s="14"/>
      <c r="D24" s="14"/>
      <c r="E24" s="14"/>
      <c r="F24" s="14"/>
    </row>
    <row r="25" spans="2:7" x14ac:dyDescent="0.25">
      <c r="B25" s="14"/>
      <c r="C25" s="14"/>
      <c r="D25" s="14"/>
      <c r="E25" s="14"/>
      <c r="F25" s="14"/>
    </row>
    <row r="26" spans="2:7" x14ac:dyDescent="0.25">
      <c r="B26" s="14"/>
      <c r="C26" s="14"/>
      <c r="D26" s="14"/>
      <c r="E26" s="14"/>
      <c r="F26" s="14"/>
    </row>
    <row r="27" spans="2:7" x14ac:dyDescent="0.25">
      <c r="E27">
        <v>300</v>
      </c>
      <c r="G27">
        <v>400</v>
      </c>
    </row>
    <row r="28" spans="2:7" x14ac:dyDescent="0.25">
      <c r="B28" s="15" t="s">
        <v>0</v>
      </c>
      <c r="C28" s="15" t="s">
        <v>8</v>
      </c>
      <c r="D28" s="16" t="str">
        <f>"at "&amp;ROUNDDOWN(D19,-2)&amp;" psia"</f>
        <v>at 300 psia</v>
      </c>
      <c r="E28" s="16"/>
      <c r="F28" s="16" t="str">
        <f>"at "&amp;ROUNDUP(D19,-2)&amp;" psia"</f>
        <v>at 400 psia</v>
      </c>
      <c r="G28" s="16"/>
    </row>
    <row r="29" spans="2:7" x14ac:dyDescent="0.25">
      <c r="B29" s="15"/>
      <c r="C29" s="15"/>
      <c r="D29" s="17" t="s">
        <v>22</v>
      </c>
      <c r="E29" s="17" t="s">
        <v>23</v>
      </c>
      <c r="F29" s="17" t="s">
        <v>22</v>
      </c>
      <c r="G29" s="17" t="s">
        <v>23</v>
      </c>
    </row>
    <row r="30" spans="2:7" x14ac:dyDescent="0.25">
      <c r="B30" s="2" t="str">
        <f>B5</f>
        <v>Methane</v>
      </c>
      <c r="C30" s="2">
        <f>C5</f>
        <v>0.78400000000000003</v>
      </c>
      <c r="D30" s="2">
        <v>2</v>
      </c>
      <c r="E30" s="2">
        <f>C30/D30</f>
        <v>0.39200000000000002</v>
      </c>
      <c r="F30" s="2">
        <v>1.8</v>
      </c>
      <c r="G30" s="2">
        <f>C30/F30</f>
        <v>0.43555555555555558</v>
      </c>
    </row>
    <row r="31" spans="2:7" x14ac:dyDescent="0.25">
      <c r="B31" s="2" t="str">
        <f t="shared" ref="B31:C36" si="1">B6</f>
        <v>Ethane</v>
      </c>
      <c r="C31" s="2">
        <f t="shared" si="1"/>
        <v>0.06</v>
      </c>
      <c r="D31" s="2">
        <v>0.75</v>
      </c>
      <c r="E31" s="2">
        <f t="shared" ref="E31:E36" si="2">C31/D31</f>
        <v>0.08</v>
      </c>
      <c r="F31" s="2">
        <v>0.48</v>
      </c>
      <c r="G31" s="2">
        <f t="shared" ref="G31:G36" si="3">C31/F31</f>
        <v>0.125</v>
      </c>
    </row>
    <row r="32" spans="2:7" x14ac:dyDescent="0.25">
      <c r="B32" s="2" t="str">
        <f t="shared" si="1"/>
        <v>Propane</v>
      </c>
      <c r="C32" s="2">
        <f t="shared" si="1"/>
        <v>3.5999999999999997E-2</v>
      </c>
      <c r="D32" s="2">
        <v>0.12</v>
      </c>
      <c r="E32" s="2">
        <f t="shared" si="2"/>
        <v>0.3</v>
      </c>
      <c r="F32" s="2">
        <v>7.0000000000000007E-2</v>
      </c>
      <c r="G32" s="2">
        <f t="shared" si="3"/>
        <v>0.51428571428571423</v>
      </c>
    </row>
    <row r="33" spans="2:7" x14ac:dyDescent="0.25">
      <c r="B33" s="2" t="str">
        <f t="shared" si="1"/>
        <v>Isobutane</v>
      </c>
      <c r="C33" s="2">
        <f t="shared" si="1"/>
        <v>5.0000000000000001E-3</v>
      </c>
      <c r="D33" s="2">
        <v>0.05</v>
      </c>
      <c r="E33" s="2">
        <f t="shared" si="2"/>
        <v>9.9999999999999992E-2</v>
      </c>
      <c r="F33" s="2">
        <v>0.03</v>
      </c>
      <c r="G33" s="2">
        <f t="shared" si="3"/>
        <v>0.16666666666666669</v>
      </c>
    </row>
    <row r="34" spans="2:7" x14ac:dyDescent="0.25">
      <c r="B34" s="2" t="str">
        <f t="shared" si="1"/>
        <v>n-butane</v>
      </c>
      <c r="C34" s="2">
        <f t="shared" si="1"/>
        <v>1.9E-2</v>
      </c>
      <c r="D34" s="2">
        <v>0.2</v>
      </c>
      <c r="E34" s="2">
        <f t="shared" si="2"/>
        <v>9.4999999999999987E-2</v>
      </c>
      <c r="F34" s="2">
        <v>0.2</v>
      </c>
      <c r="G34" s="2">
        <f t="shared" si="3"/>
        <v>9.4999999999999987E-2</v>
      </c>
    </row>
    <row r="35" spans="2:7" x14ac:dyDescent="0.25">
      <c r="B35" s="2" t="str">
        <f t="shared" si="1"/>
        <v>Nitrogen</v>
      </c>
      <c r="C35" s="2">
        <f t="shared" si="1"/>
        <v>9.4E-2</v>
      </c>
      <c r="D35" s="2" t="s">
        <v>28</v>
      </c>
      <c r="E35" s="2">
        <v>0</v>
      </c>
      <c r="F35" s="2" t="s">
        <v>28</v>
      </c>
      <c r="G35" s="2">
        <v>0</v>
      </c>
    </row>
    <row r="36" spans="2:7" x14ac:dyDescent="0.25">
      <c r="B36" s="2" t="str">
        <f t="shared" si="1"/>
        <v>Carbon dioxide</v>
      </c>
      <c r="C36" s="2">
        <f t="shared" si="1"/>
        <v>2E-3</v>
      </c>
      <c r="D36" s="2">
        <v>3</v>
      </c>
      <c r="E36" s="2">
        <f t="shared" si="2"/>
        <v>6.6666666666666664E-4</v>
      </c>
      <c r="F36" s="2">
        <v>1.8</v>
      </c>
      <c r="G36" s="2">
        <f t="shared" si="3"/>
        <v>1.1111111111111111E-3</v>
      </c>
    </row>
    <row r="37" spans="2:7" x14ac:dyDescent="0.25">
      <c r="B37" s="2" t="s">
        <v>20</v>
      </c>
      <c r="C37" s="2">
        <f>SUM(C30:C36)</f>
        <v>1</v>
      </c>
      <c r="D37" s="2"/>
      <c r="E37" s="7">
        <f>SUM(E30:E36)</f>
        <v>0.96766666666666667</v>
      </c>
      <c r="F37" s="2"/>
      <c r="G37" s="7">
        <f>SUM(G30:G36)</f>
        <v>1.3376190476190477</v>
      </c>
    </row>
    <row r="38" spans="2:7" x14ac:dyDescent="0.25">
      <c r="B38" s="18"/>
      <c r="C38" s="18"/>
      <c r="D38" s="18"/>
      <c r="E38" s="19"/>
      <c r="F38" s="18"/>
      <c r="G38" s="19"/>
    </row>
    <row r="40" spans="2:7" x14ac:dyDescent="0.25">
      <c r="B40" t="s">
        <v>29</v>
      </c>
      <c r="D40" s="20">
        <f>(G27-E27)/(G37-E37)*(1-E37)+E27</f>
        <v>308.73986356030377</v>
      </c>
      <c r="E40" s="21" t="s">
        <v>17</v>
      </c>
    </row>
  </sheetData>
  <mergeCells count="4">
    <mergeCell ref="D28:E28"/>
    <mergeCell ref="F28:G28"/>
    <mergeCell ref="B28:B29"/>
    <mergeCell ref="C28:C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89C7-DC7B-4E0F-8F70-C8E3E1B40D7A}">
  <dimension ref="B2:P191"/>
  <sheetViews>
    <sheetView topLeftCell="A133" zoomScale="130" zoomScaleNormal="130" workbookViewId="0">
      <selection activeCell="J136" sqref="J136"/>
    </sheetView>
  </sheetViews>
  <sheetFormatPr defaultRowHeight="15" x14ac:dyDescent="0.25"/>
  <sheetData>
    <row r="2" spans="2:16" x14ac:dyDescent="0.25">
      <c r="B2" t="s">
        <v>27</v>
      </c>
    </row>
    <row r="6" spans="2:16" x14ac:dyDescent="0.25">
      <c r="P6" t="s">
        <v>1</v>
      </c>
    </row>
    <row r="26" spans="16:16" x14ac:dyDescent="0.25">
      <c r="P26" t="s">
        <v>2</v>
      </c>
    </row>
    <row r="59" spans="16:16" x14ac:dyDescent="0.25">
      <c r="P59" t="s">
        <v>3</v>
      </c>
    </row>
    <row r="95" spans="16:16" x14ac:dyDescent="0.25">
      <c r="P95" t="s">
        <v>24</v>
      </c>
    </row>
    <row r="123" spans="13:16" x14ac:dyDescent="0.25">
      <c r="M123" s="13"/>
    </row>
    <row r="127" spans="13:16" x14ac:dyDescent="0.25">
      <c r="P127" t="s">
        <v>25</v>
      </c>
    </row>
    <row r="160" spans="16:16" x14ac:dyDescent="0.25">
      <c r="P160" t="s">
        <v>7</v>
      </c>
    </row>
    <row r="191" spans="16:16" x14ac:dyDescent="0.25">
      <c r="P191" t="s">
        <v>26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Approximate Method</vt:lpstr>
      <vt:lpstr>Vapor-solid Constant</vt:lpstr>
      <vt:lpstr>K-value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2020-07-15T04:45:00Z</dcterms:created>
  <dcterms:modified xsi:type="dcterms:W3CDTF">2020-08-14T03:06:10Z</dcterms:modified>
</cp:coreProperties>
</file>