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3\230529\"/>
    </mc:Choice>
  </mc:AlternateContent>
  <xr:revisionPtr revIDLastSave="0" documentId="13_ncr:1_{012B6AEC-0549-4348-A3E1-CDCC4A4832D0}" xr6:coauthVersionLast="47" xr6:coauthVersionMax="47" xr10:uidLastSave="{00000000-0000-0000-0000-000000000000}"/>
  <bookViews>
    <workbookView xWindow="-108" yWindow="-108" windowWidth="23256" windowHeight="12456" xr2:uid="{AE1CDA6E-02F4-46D9-83BE-A601C5E1A179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22" i="1" s="1"/>
  <c r="E34" i="1"/>
  <c r="C14" i="1"/>
  <c r="C15" i="1" s="1"/>
  <c r="C16" i="1"/>
  <c r="C18" i="1"/>
  <c r="G26" i="1"/>
  <c r="G27" i="1"/>
  <c r="G28" i="1"/>
  <c r="G29" i="1"/>
  <c r="G30" i="1"/>
  <c r="G31" i="1"/>
  <c r="G32" i="1"/>
  <c r="G33" i="1"/>
  <c r="G34" i="1"/>
  <c r="G25" i="1"/>
  <c r="C26" i="1"/>
  <c r="F26" i="1" s="1"/>
  <c r="C27" i="1"/>
  <c r="F27" i="1" s="1"/>
  <c r="C28" i="1"/>
  <c r="F28" i="1" s="1"/>
  <c r="C29" i="1"/>
  <c r="D29" i="1" s="1"/>
  <c r="E29" i="1" s="1"/>
  <c r="C30" i="1"/>
  <c r="D30" i="1" s="1"/>
  <c r="E30" i="1" s="1"/>
  <c r="C31" i="1"/>
  <c r="D31" i="1" s="1"/>
  <c r="E31" i="1" s="1"/>
  <c r="C32" i="1"/>
  <c r="F32" i="1" s="1"/>
  <c r="C33" i="1"/>
  <c r="F33" i="1" s="1"/>
  <c r="C34" i="1"/>
  <c r="F34" i="1" s="1"/>
  <c r="C25" i="1"/>
  <c r="F25" i="1" s="1"/>
  <c r="H34" i="1" l="1"/>
  <c r="C21" i="1"/>
  <c r="D32" i="1"/>
  <c r="E32" i="1" s="1"/>
  <c r="H32" i="1" s="1"/>
  <c r="D28" i="1"/>
  <c r="E28" i="1" s="1"/>
  <c r="H28" i="1" s="1"/>
  <c r="F31" i="1"/>
  <c r="H31" i="1" s="1"/>
  <c r="F30" i="1"/>
  <c r="H30" i="1" s="1"/>
  <c r="F29" i="1"/>
  <c r="H29" i="1" s="1"/>
  <c r="D25" i="1"/>
  <c r="E25" i="1" s="1"/>
  <c r="H25" i="1" s="1"/>
  <c r="D26" i="1"/>
  <c r="E26" i="1" s="1"/>
  <c r="H26" i="1" s="1"/>
  <c r="D33" i="1"/>
  <c r="E33" i="1" s="1"/>
  <c r="H33" i="1" s="1"/>
  <c r="D27" i="1"/>
  <c r="E27" i="1" s="1"/>
  <c r="H27" i="1" s="1"/>
</calcChain>
</file>

<file path=xl/sharedStrings.xml><?xml version="1.0" encoding="utf-8"?>
<sst xmlns="http://schemas.openxmlformats.org/spreadsheetml/2006/main" count="36" uniqueCount="28">
  <si>
    <t>H1</t>
  </si>
  <si>
    <t>Liquid Height</t>
  </si>
  <si>
    <t>D</t>
  </si>
  <si>
    <t>Vessel Diameter</t>
  </si>
  <si>
    <t>b</t>
  </si>
  <si>
    <t>Distance of head from cylindrical portion</t>
  </si>
  <si>
    <t>L</t>
  </si>
  <si>
    <t>Straight Length</t>
  </si>
  <si>
    <t>mm</t>
  </si>
  <si>
    <t>alpha</t>
  </si>
  <si>
    <t>f(Zc)</t>
  </si>
  <si>
    <t>f(Ze)</t>
  </si>
  <si>
    <t>K1</t>
  </si>
  <si>
    <t>m3</t>
  </si>
  <si>
    <t>Zc</t>
  </si>
  <si>
    <t>Level</t>
  </si>
  <si>
    <t>Level (mm)</t>
  </si>
  <si>
    <t>VESSEL VOLUME AND PARTIAL VOLUME CALCULATION</t>
  </si>
  <si>
    <t>Vessel Head</t>
  </si>
  <si>
    <t>Ellipsoidal</t>
  </si>
  <si>
    <t>Orientation</t>
  </si>
  <si>
    <t>Horizontal</t>
  </si>
  <si>
    <t>Input</t>
  </si>
  <si>
    <t>Interim Result</t>
  </si>
  <si>
    <t>Total volume</t>
  </si>
  <si>
    <t>Partial volume</t>
  </si>
  <si>
    <t>Result</t>
  </si>
  <si>
    <t>Volume (m3)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</si>
</sst>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8" tint="-0.249977111117893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164" fontId="1" fillId="0" borderId="2" xfId="0" applyNumberFormat="1" applyFont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1" fillId="0" borderId="1" xfId="0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284921</xdr:colOff>
      <xdr:row>4</xdr:row>
      <xdr:rowOff>112643</xdr:rowOff>
    </xdr:from>
    <xdr:to>
      <xdr:col>12</xdr:col>
      <xdr:colOff>264002</xdr:colOff>
      <xdr:row>13</xdr:row>
      <xdr:rowOff>43208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EA5884-6567-9A85-4B42-F2F6C047B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2382" y="755373"/>
          <a:ext cx="3292125" cy="1600339"/>
        </a:xfrm>
        <a:prstGeom prst="rect">
          <a:avLst/>
        </a:prstGeom>
      </xdr:spPr>
    </xdr:pic>
    <xdr:clientData/>
  </xdr:twoCellAnchor>
  <xdr:twoCellAnchor>
    <xdr:from>
      <xdr:col>6</xdr:col>
      <xdr:colOff>404192</xdr:colOff>
      <xdr:row>6</xdr:row>
      <xdr:rowOff>0</xdr:rowOff>
    </xdr:from>
    <xdr:to>
      <xdr:col>7</xdr:col>
      <xdr:colOff>655982</xdr:colOff>
      <xdr:row>6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15D79C9F-2257-449F-4104-0A3B07A00E5B}"/>
            </a:ext>
          </a:extLst>
        </xdr:cNvPr>
        <xdr:cNvCxnSpPr/>
      </xdr:nvCxnSpPr>
      <xdr:spPr>
        <a:xfrm flipH="1">
          <a:off x="5387009" y="940904"/>
          <a:ext cx="1126434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397566</xdr:colOff>
      <xdr:row>12</xdr:row>
      <xdr:rowOff>92765</xdr:rowOff>
    </xdr:from>
    <xdr:to>
      <xdr:col>7</xdr:col>
      <xdr:colOff>649356</xdr:colOff>
      <xdr:row>12</xdr:row>
      <xdr:rowOff>92765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C2FF2576-633D-4080-9AD5-22F37BA8F860}"/>
            </a:ext>
          </a:extLst>
        </xdr:cNvPr>
        <xdr:cNvCxnSpPr/>
      </xdr:nvCxnSpPr>
      <xdr:spPr>
        <a:xfrm flipH="1">
          <a:off x="5380383" y="2252869"/>
          <a:ext cx="1126434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6</xdr:row>
      <xdr:rowOff>17584</xdr:rowOff>
    </xdr:from>
    <xdr:to>
      <xdr:col>7</xdr:col>
      <xdr:colOff>304800</xdr:colOff>
      <xdr:row>9</xdr:row>
      <xdr:rowOff>351183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CE9BA008-AF2B-58D4-9F75-3F2C8B9AE437}"/>
            </a:ext>
          </a:extLst>
        </xdr:cNvPr>
        <xdr:cNvCxnSpPr/>
      </xdr:nvCxnSpPr>
      <xdr:spPr>
        <a:xfrm>
          <a:off x="6189785" y="961292"/>
          <a:ext cx="0" cy="790799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629479</xdr:colOff>
      <xdr:row>2</xdr:row>
      <xdr:rowOff>132521</xdr:rowOff>
    </xdr:from>
    <xdr:to>
      <xdr:col>7</xdr:col>
      <xdr:colOff>629479</xdr:colOff>
      <xdr:row>5</xdr:row>
      <xdr:rowOff>132522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5D377A60-B2E1-45A4-BDBE-8112145B1D1A}"/>
            </a:ext>
          </a:extLst>
        </xdr:cNvPr>
        <xdr:cNvCxnSpPr/>
      </xdr:nvCxnSpPr>
      <xdr:spPr>
        <a:xfrm>
          <a:off x="6486940" y="477078"/>
          <a:ext cx="0" cy="450574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510210</xdr:colOff>
      <xdr:row>3</xdr:row>
      <xdr:rowOff>1</xdr:rowOff>
    </xdr:from>
    <xdr:to>
      <xdr:col>11</xdr:col>
      <xdr:colOff>510210</xdr:colOff>
      <xdr:row>6</xdr:row>
      <xdr:rowOff>1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05F07086-1B59-4822-84D6-EFF3FF163EEE}"/>
            </a:ext>
          </a:extLst>
        </xdr:cNvPr>
        <xdr:cNvCxnSpPr/>
      </xdr:nvCxnSpPr>
      <xdr:spPr>
        <a:xfrm>
          <a:off x="9071114" y="490331"/>
          <a:ext cx="0" cy="450574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225287</xdr:colOff>
      <xdr:row>2</xdr:row>
      <xdr:rowOff>139147</xdr:rowOff>
    </xdr:from>
    <xdr:to>
      <xdr:col>12</xdr:col>
      <xdr:colOff>225287</xdr:colOff>
      <xdr:row>9</xdr:row>
      <xdr:rowOff>351183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6B0E9391-8FA6-48AB-8E67-1F1252E6D6EB}"/>
            </a:ext>
          </a:extLst>
        </xdr:cNvPr>
        <xdr:cNvCxnSpPr/>
      </xdr:nvCxnSpPr>
      <xdr:spPr>
        <a:xfrm>
          <a:off x="9395791" y="483704"/>
          <a:ext cx="0" cy="1265583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304800</xdr:colOff>
      <xdr:row>3</xdr:row>
      <xdr:rowOff>5862</xdr:rowOff>
    </xdr:from>
    <xdr:to>
      <xdr:col>7</xdr:col>
      <xdr:colOff>304800</xdr:colOff>
      <xdr:row>5</xdr:row>
      <xdr:rowOff>110860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F74719C1-619E-4384-91D6-578B958F4193}"/>
            </a:ext>
          </a:extLst>
        </xdr:cNvPr>
        <xdr:cNvCxnSpPr/>
      </xdr:nvCxnSpPr>
      <xdr:spPr>
        <a:xfrm>
          <a:off x="6189785" y="498231"/>
          <a:ext cx="0" cy="409798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550984</xdr:colOff>
      <xdr:row>9</xdr:row>
      <xdr:rowOff>202350</xdr:rowOff>
    </xdr:from>
    <xdr:to>
      <xdr:col>7</xdr:col>
      <xdr:colOff>298937</xdr:colOff>
      <xdr:row>9</xdr:row>
      <xdr:rowOff>202350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A807DBAD-5DE6-4DA9-A072-7BF339735B20}"/>
            </a:ext>
          </a:extLst>
        </xdr:cNvPr>
        <xdr:cNvCxnSpPr/>
      </xdr:nvCxnSpPr>
      <xdr:spPr>
        <a:xfrm flipH="1">
          <a:off x="5556738" y="1603258"/>
          <a:ext cx="627184" cy="0"/>
        </a:xfrm>
        <a:prstGeom prst="line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621323</xdr:colOff>
      <xdr:row>4</xdr:row>
      <xdr:rowOff>52754</xdr:rowOff>
    </xdr:from>
    <xdr:to>
      <xdr:col>11</xdr:col>
      <xdr:colOff>521677</xdr:colOff>
      <xdr:row>4</xdr:row>
      <xdr:rowOff>52754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BD3F744-23BC-E748-F292-96AEB20F6D59}"/>
            </a:ext>
          </a:extLst>
        </xdr:cNvPr>
        <xdr:cNvCxnSpPr/>
      </xdr:nvCxnSpPr>
      <xdr:spPr>
        <a:xfrm>
          <a:off x="6506308" y="697523"/>
          <a:ext cx="2608384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744415</xdr:colOff>
      <xdr:row>4</xdr:row>
      <xdr:rowOff>46893</xdr:rowOff>
    </xdr:from>
    <xdr:to>
      <xdr:col>7</xdr:col>
      <xdr:colOff>316523</xdr:colOff>
      <xdr:row>4</xdr:row>
      <xdr:rowOff>46893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5B5C0060-5E8A-168C-9AB9-6DE4C359CBC9}"/>
            </a:ext>
          </a:extLst>
        </xdr:cNvPr>
        <xdr:cNvCxnSpPr/>
      </xdr:nvCxnSpPr>
      <xdr:spPr>
        <a:xfrm>
          <a:off x="5750169" y="691662"/>
          <a:ext cx="451339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515815</xdr:colOff>
      <xdr:row>6</xdr:row>
      <xdr:rowOff>5861</xdr:rowOff>
    </xdr:from>
    <xdr:to>
      <xdr:col>6</xdr:col>
      <xdr:colOff>515815</xdr:colOff>
      <xdr:row>12</xdr:row>
      <xdr:rowOff>99646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1A1D0C2F-4728-93EF-AD38-402595B9C78F}"/>
            </a:ext>
          </a:extLst>
        </xdr:cNvPr>
        <xdr:cNvCxnSpPr/>
      </xdr:nvCxnSpPr>
      <xdr:spPr>
        <a:xfrm>
          <a:off x="5521569" y="949569"/>
          <a:ext cx="0" cy="131298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17584</xdr:colOff>
      <xdr:row>9</xdr:row>
      <xdr:rowOff>193430</xdr:rowOff>
    </xdr:from>
    <xdr:to>
      <xdr:col>7</xdr:col>
      <xdr:colOff>17584</xdr:colOff>
      <xdr:row>12</xdr:row>
      <xdr:rowOff>93784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50D8BB6-DA26-BFAF-2CCE-D10F169A607B}"/>
            </a:ext>
          </a:extLst>
        </xdr:cNvPr>
        <xdr:cNvCxnSpPr/>
      </xdr:nvCxnSpPr>
      <xdr:spPr>
        <a:xfrm>
          <a:off x="5902569" y="1594338"/>
          <a:ext cx="0" cy="662354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216878</xdr:colOff>
      <xdr:row>4</xdr:row>
      <xdr:rowOff>76200</xdr:rowOff>
    </xdr:from>
    <xdr:to>
      <xdr:col>13</xdr:col>
      <xdr:colOff>70339</xdr:colOff>
      <xdr:row>4</xdr:row>
      <xdr:rowOff>76200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898CD982-74EB-72B6-3B2A-6044237735B2}"/>
            </a:ext>
          </a:extLst>
        </xdr:cNvPr>
        <xdr:cNvCxnSpPr/>
      </xdr:nvCxnSpPr>
      <xdr:spPr>
        <a:xfrm flipH="1">
          <a:off x="9419493" y="720969"/>
          <a:ext cx="463061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263770</xdr:colOff>
      <xdr:row>2</xdr:row>
      <xdr:rowOff>128953</xdr:rowOff>
    </xdr:from>
    <xdr:ext cx="243978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FB0FBC22-E5B5-46C2-FF07-B0A877FFAD88}"/>
            </a:ext>
          </a:extLst>
        </xdr:cNvPr>
        <xdr:cNvSpPr txBox="1"/>
      </xdr:nvSpPr>
      <xdr:spPr>
        <a:xfrm>
          <a:off x="7637585" y="474784"/>
          <a:ext cx="2439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L</a:t>
          </a:r>
        </a:p>
      </xdr:txBody>
    </xdr:sp>
    <xdr:clientData/>
  </xdr:oneCellAnchor>
  <xdr:oneCellAnchor>
    <xdr:from>
      <xdr:col>11</xdr:col>
      <xdr:colOff>539262</xdr:colOff>
      <xdr:row>3</xdr:row>
      <xdr:rowOff>5862</xdr:rowOff>
    </xdr:from>
    <xdr:ext cx="258789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58427706-5980-495C-A1A6-D2F81D6ABA68}"/>
            </a:ext>
          </a:extLst>
        </xdr:cNvPr>
        <xdr:cNvSpPr txBox="1"/>
      </xdr:nvSpPr>
      <xdr:spPr>
        <a:xfrm>
          <a:off x="9132277" y="498231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b</a:t>
          </a:r>
        </a:p>
      </xdr:txBody>
    </xdr:sp>
    <xdr:clientData/>
  </xdr:oneCellAnchor>
  <xdr:oneCellAnchor>
    <xdr:from>
      <xdr:col>7</xdr:col>
      <xdr:colOff>339968</xdr:colOff>
      <xdr:row>3</xdr:row>
      <xdr:rowOff>58615</xdr:rowOff>
    </xdr:from>
    <xdr:ext cx="258789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E8556527-963D-4CC9-939C-715924B7BB60}"/>
            </a:ext>
          </a:extLst>
        </xdr:cNvPr>
        <xdr:cNvSpPr txBox="1"/>
      </xdr:nvSpPr>
      <xdr:spPr>
        <a:xfrm>
          <a:off x="6224953" y="550984"/>
          <a:ext cx="25878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b</a:t>
          </a:r>
        </a:p>
      </xdr:txBody>
    </xdr:sp>
    <xdr:clientData/>
  </xdr:oneCellAnchor>
  <xdr:oneCellAnchor>
    <xdr:from>
      <xdr:col>6</xdr:col>
      <xdr:colOff>293076</xdr:colOff>
      <xdr:row>9</xdr:row>
      <xdr:rowOff>70339</xdr:rowOff>
    </xdr:from>
    <xdr:ext cx="271485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E71636C1-B985-4D33-A91C-BB73F4C762EE}"/>
            </a:ext>
          </a:extLst>
        </xdr:cNvPr>
        <xdr:cNvSpPr txBox="1"/>
      </xdr:nvSpPr>
      <xdr:spPr>
        <a:xfrm>
          <a:off x="5298830" y="1471247"/>
          <a:ext cx="27148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D</a:t>
          </a:r>
        </a:p>
      </xdr:txBody>
    </xdr:sp>
    <xdr:clientData/>
  </xdr:oneCellAnchor>
  <xdr:oneCellAnchor>
    <xdr:from>
      <xdr:col>6</xdr:col>
      <xdr:colOff>844062</xdr:colOff>
      <xdr:row>9</xdr:row>
      <xdr:rowOff>381000</xdr:rowOff>
    </xdr:from>
    <xdr:ext cx="320280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FB18DE9A-7E99-459D-A033-08839A618422}"/>
            </a:ext>
          </a:extLst>
        </xdr:cNvPr>
        <xdr:cNvSpPr txBox="1"/>
      </xdr:nvSpPr>
      <xdr:spPr>
        <a:xfrm>
          <a:off x="5849816" y="1781908"/>
          <a:ext cx="3202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D" sz="1100"/>
            <a:t>H</a:t>
          </a:r>
          <a:r>
            <a:rPr lang="en-ID" sz="1100" baseline="-25000"/>
            <a:t>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CE269-757A-4745-AB8E-E8CFCBA3DADA}">
  <dimension ref="B2:H34"/>
  <sheetViews>
    <sheetView showGridLines="0" tabSelected="1" zoomScaleNormal="100" workbookViewId="0">
      <selection activeCell="N28" sqref="N28"/>
    </sheetView>
  </sheetViews>
  <sheetFormatPr defaultRowHeight="11.4" x14ac:dyDescent="0.2"/>
  <cols>
    <col min="1" max="1" width="8.88671875" style="1"/>
    <col min="2" max="4" width="12.77734375" style="1" customWidth="1"/>
    <col min="5" max="5" width="14.33203125" style="1" customWidth="1"/>
    <col min="6" max="8" width="12.77734375" style="1" customWidth="1"/>
    <col min="9" max="16384" width="8.88671875" style="1"/>
  </cols>
  <sheetData>
    <row r="2" spans="2:5" ht="15.6" x14ac:dyDescent="0.3">
      <c r="B2" s="2" t="s">
        <v>17</v>
      </c>
    </row>
    <row r="4" spans="2:5" ht="12" x14ac:dyDescent="0.25">
      <c r="B4" s="5" t="s">
        <v>18</v>
      </c>
      <c r="C4" s="3" t="s">
        <v>19</v>
      </c>
    </row>
    <row r="5" spans="2:5" ht="12" x14ac:dyDescent="0.25">
      <c r="B5" s="5" t="s">
        <v>20</v>
      </c>
      <c r="C5" s="3" t="s">
        <v>21</v>
      </c>
    </row>
    <row r="7" spans="2:5" ht="12" x14ac:dyDescent="0.25">
      <c r="B7" s="6" t="s">
        <v>22</v>
      </c>
      <c r="C7" s="7"/>
      <c r="D7" s="7"/>
      <c r="E7" s="8"/>
    </row>
    <row r="8" spans="2:5" ht="12" x14ac:dyDescent="0.2">
      <c r="B8" s="24" t="s">
        <v>0</v>
      </c>
      <c r="C8" s="25">
        <v>500</v>
      </c>
      <c r="D8" s="25" t="s">
        <v>8</v>
      </c>
      <c r="E8" s="25" t="s">
        <v>1</v>
      </c>
    </row>
    <row r="9" spans="2:5" ht="12" x14ac:dyDescent="0.2">
      <c r="B9" s="24" t="s">
        <v>2</v>
      </c>
      <c r="C9" s="25">
        <v>1000</v>
      </c>
      <c r="D9" s="25" t="s">
        <v>8</v>
      </c>
      <c r="E9" s="25" t="s">
        <v>3</v>
      </c>
    </row>
    <row r="10" spans="2:5" ht="36.6" customHeight="1" x14ac:dyDescent="0.2">
      <c r="B10" s="24" t="s">
        <v>4</v>
      </c>
      <c r="C10" s="25">
        <v>250</v>
      </c>
      <c r="D10" s="25" t="s">
        <v>8</v>
      </c>
      <c r="E10" s="26" t="s">
        <v>5</v>
      </c>
    </row>
    <row r="11" spans="2:5" ht="12" x14ac:dyDescent="0.2">
      <c r="B11" s="24" t="s">
        <v>6</v>
      </c>
      <c r="C11" s="25">
        <v>2000</v>
      </c>
      <c r="D11" s="25" t="s">
        <v>8</v>
      </c>
      <c r="E11" s="25" t="s">
        <v>7</v>
      </c>
    </row>
    <row r="13" spans="2:5" ht="12" x14ac:dyDescent="0.25">
      <c r="B13" s="13" t="s">
        <v>23</v>
      </c>
      <c r="C13" s="14"/>
      <c r="D13" s="14"/>
      <c r="E13" s="15"/>
    </row>
    <row r="14" spans="2:5" ht="12" x14ac:dyDescent="0.25">
      <c r="B14" s="4" t="s">
        <v>9</v>
      </c>
      <c r="C14" s="12">
        <f>2*ATAN((C8/((2*C8*C9/2)-C8^2)^0.5))</f>
        <v>1.5707963267948966</v>
      </c>
      <c r="D14" s="11"/>
      <c r="E14" s="10"/>
    </row>
    <row r="15" spans="2:5" ht="12" x14ac:dyDescent="0.25">
      <c r="B15" s="4" t="s">
        <v>10</v>
      </c>
      <c r="C15" s="12">
        <f>(C14-SIN(C14)*COS(C14))/PI()</f>
        <v>0.5</v>
      </c>
      <c r="D15" s="11"/>
      <c r="E15" s="10"/>
    </row>
    <row r="16" spans="2:5" ht="12" x14ac:dyDescent="0.25">
      <c r="B16" s="4" t="s">
        <v>11</v>
      </c>
      <c r="C16" s="9">
        <f>-1*(C8/C9)^2*(-3+2*C8/C9)</f>
        <v>0.5</v>
      </c>
      <c r="D16" s="11"/>
      <c r="E16" s="10"/>
    </row>
    <row r="17" spans="2:8" ht="12" x14ac:dyDescent="0.25">
      <c r="B17" s="4" t="s">
        <v>12</v>
      </c>
      <c r="C17" s="9">
        <f>2*C10/C9</f>
        <v>0.5</v>
      </c>
      <c r="D17" s="11"/>
      <c r="E17" s="10"/>
    </row>
    <row r="18" spans="2:8" ht="12" x14ac:dyDescent="0.25">
      <c r="B18" s="4" t="s">
        <v>14</v>
      </c>
      <c r="C18" s="9">
        <f>C8/C9</f>
        <v>0.5</v>
      </c>
      <c r="D18" s="11"/>
      <c r="E18" s="10"/>
    </row>
    <row r="20" spans="2:8" ht="12" x14ac:dyDescent="0.25">
      <c r="B20" s="16" t="s">
        <v>26</v>
      </c>
      <c r="C20" s="17"/>
      <c r="D20" s="17"/>
      <c r="E20" s="18"/>
    </row>
    <row r="21" spans="2:8" ht="12" x14ac:dyDescent="0.25">
      <c r="B21" s="4" t="s">
        <v>25</v>
      </c>
      <c r="C21" s="12">
        <f>(1/6*PI()*C17*C9^3*C16+1/4*PI()*C9^2*C11*C15)/1000000000</f>
        <v>0.91629785729702307</v>
      </c>
      <c r="D21" s="11" t="s">
        <v>13</v>
      </c>
      <c r="E21" s="10"/>
    </row>
    <row r="22" spans="2:8" ht="12" x14ac:dyDescent="0.25">
      <c r="B22" s="4" t="s">
        <v>24</v>
      </c>
      <c r="C22" s="12">
        <f>(1/6*PI()*C17*C9^3+1/4*PI()*C9^2*C11)/1000000000</f>
        <v>1.8325957145940461</v>
      </c>
      <c r="D22" s="11" t="s">
        <v>13</v>
      </c>
      <c r="E22" s="10"/>
    </row>
    <row r="24" spans="2:8" ht="12" x14ac:dyDescent="0.25">
      <c r="B24" s="23" t="s">
        <v>15</v>
      </c>
      <c r="C24" s="23" t="s">
        <v>16</v>
      </c>
      <c r="D24" s="23" t="s">
        <v>9</v>
      </c>
      <c r="E24" s="23" t="s">
        <v>10</v>
      </c>
      <c r="F24" s="23" t="s">
        <v>11</v>
      </c>
      <c r="G24" s="23" t="s">
        <v>12</v>
      </c>
      <c r="H24" s="23" t="s">
        <v>27</v>
      </c>
    </row>
    <row r="25" spans="2:8" x14ac:dyDescent="0.2">
      <c r="B25" s="20">
        <v>0.1</v>
      </c>
      <c r="C25" s="19">
        <f t="shared" ref="C25:C34" si="0">B25*$C$9</f>
        <v>100</v>
      </c>
      <c r="D25" s="22">
        <f t="shared" ref="D25:D33" si="1">2*ATAN((C25/((2*C25*$C$9/2)-C25^2)^0.5))</f>
        <v>0.64350110879328437</v>
      </c>
      <c r="E25" s="22">
        <f>(D25-SIN(D25)*COS(D25))/PI()</f>
        <v>5.2044019330913932E-2</v>
      </c>
      <c r="F25" s="22">
        <f t="shared" ref="F25:F34" si="2">-1*(C25/$C$9)^2*(-3+2*C25/$C$9)</f>
        <v>2.8000000000000004E-2</v>
      </c>
      <c r="G25" s="22">
        <f t="shared" ref="G25:G34" si="3">2*$C$10/$C$9</f>
        <v>0.5</v>
      </c>
      <c r="H25" s="21">
        <f>(1/6*PI()*G25*$C$9^3*F25+1/4*PI()*$C$9^2*$C$11*E25)/1000000000</f>
        <v>8.908093725501838E-2</v>
      </c>
    </row>
    <row r="26" spans="2:8" x14ac:dyDescent="0.2">
      <c r="B26" s="20">
        <v>0.2</v>
      </c>
      <c r="C26" s="19">
        <f t="shared" si="0"/>
        <v>200</v>
      </c>
      <c r="D26" s="22">
        <f t="shared" si="1"/>
        <v>0.92729521800161219</v>
      </c>
      <c r="E26" s="22">
        <f t="shared" ref="E26:E34" si="4">(D26-SIN(D26)*COS(D26))/PI()</f>
        <v>0.14237848993264701</v>
      </c>
      <c r="F26" s="22">
        <f t="shared" si="2"/>
        <v>0.10400000000000002</v>
      </c>
      <c r="G26" s="22">
        <f t="shared" si="3"/>
        <v>0.5</v>
      </c>
      <c r="H26" s="21">
        <f t="shared" ref="H26:H33" si="5">(1/6*PI()*G26*$C$9^3*F26+1/4*PI()*$C$9^2*$C$11*E26)/1000000000</f>
        <v>0.25087474533191767</v>
      </c>
    </row>
    <row r="27" spans="2:8" x14ac:dyDescent="0.2">
      <c r="B27" s="20">
        <v>0.3</v>
      </c>
      <c r="C27" s="19">
        <f t="shared" si="0"/>
        <v>300</v>
      </c>
      <c r="D27" s="22">
        <f t="shared" si="1"/>
        <v>1.1592794807274087</v>
      </c>
      <c r="E27" s="22">
        <f t="shared" si="4"/>
        <v>0.25231578773434554</v>
      </c>
      <c r="F27" s="22">
        <f t="shared" si="2"/>
        <v>0.216</v>
      </c>
      <c r="G27" s="22">
        <f t="shared" si="3"/>
        <v>0.5</v>
      </c>
      <c r="H27" s="21">
        <f t="shared" si="5"/>
        <v>0.45288538033008707</v>
      </c>
    </row>
    <row r="28" spans="2:8" x14ac:dyDescent="0.2">
      <c r="B28" s="20">
        <v>0.4</v>
      </c>
      <c r="C28" s="19">
        <f t="shared" si="0"/>
        <v>400</v>
      </c>
      <c r="D28" s="22">
        <f t="shared" si="1"/>
        <v>1.3694384060045659</v>
      </c>
      <c r="E28" s="22">
        <f t="shared" si="4"/>
        <v>0.37353003905233101</v>
      </c>
      <c r="F28" s="22">
        <f t="shared" si="2"/>
        <v>0.35200000000000009</v>
      </c>
      <c r="G28" s="22">
        <f t="shared" si="3"/>
        <v>0.5</v>
      </c>
      <c r="H28" s="21">
        <f t="shared" si="5"/>
        <v>0.67889299779625645</v>
      </c>
    </row>
    <row r="29" spans="2:8" x14ac:dyDescent="0.2">
      <c r="B29" s="20">
        <v>0.5</v>
      </c>
      <c r="C29" s="19">
        <f t="shared" si="0"/>
        <v>500</v>
      </c>
      <c r="D29" s="22">
        <f t="shared" si="1"/>
        <v>1.5707963267948966</v>
      </c>
      <c r="E29" s="22">
        <f t="shared" si="4"/>
        <v>0.5</v>
      </c>
      <c r="F29" s="22">
        <f t="shared" si="2"/>
        <v>0.5</v>
      </c>
      <c r="G29" s="22">
        <f t="shared" si="3"/>
        <v>0.5</v>
      </c>
      <c r="H29" s="21">
        <f t="shared" si="5"/>
        <v>0.91629785729702307</v>
      </c>
    </row>
    <row r="30" spans="2:8" x14ac:dyDescent="0.2">
      <c r="B30" s="20">
        <v>0.6</v>
      </c>
      <c r="C30" s="19">
        <f t="shared" si="0"/>
        <v>600</v>
      </c>
      <c r="D30" s="22">
        <f t="shared" si="1"/>
        <v>1.7721542475852272</v>
      </c>
      <c r="E30" s="22">
        <f t="shared" si="4"/>
        <v>0.62646996094766894</v>
      </c>
      <c r="F30" s="22">
        <f t="shared" si="2"/>
        <v>0.64800000000000002</v>
      </c>
      <c r="G30" s="22">
        <f t="shared" si="3"/>
        <v>0.5</v>
      </c>
      <c r="H30" s="21">
        <f t="shared" si="5"/>
        <v>1.1537027167977896</v>
      </c>
    </row>
    <row r="31" spans="2:8" x14ac:dyDescent="0.2">
      <c r="B31" s="20">
        <v>0.7</v>
      </c>
      <c r="C31" s="19">
        <f t="shared" si="0"/>
        <v>700</v>
      </c>
      <c r="D31" s="22">
        <f t="shared" si="1"/>
        <v>1.9823131728623846</v>
      </c>
      <c r="E31" s="22">
        <f t="shared" si="4"/>
        <v>0.74768421226565451</v>
      </c>
      <c r="F31" s="22">
        <f t="shared" si="2"/>
        <v>0.78399999999999992</v>
      </c>
      <c r="G31" s="22">
        <f t="shared" si="3"/>
        <v>0.5</v>
      </c>
      <c r="H31" s="21">
        <f t="shared" si="5"/>
        <v>1.3797103342639589</v>
      </c>
    </row>
    <row r="32" spans="2:8" x14ac:dyDescent="0.2">
      <c r="B32" s="20">
        <v>0.8</v>
      </c>
      <c r="C32" s="19">
        <f t="shared" si="0"/>
        <v>800</v>
      </c>
      <c r="D32" s="22">
        <f t="shared" si="1"/>
        <v>2.2142974355881808</v>
      </c>
      <c r="E32" s="22">
        <f t="shared" si="4"/>
        <v>0.85762151006735299</v>
      </c>
      <c r="F32" s="22">
        <f t="shared" si="2"/>
        <v>0.89600000000000013</v>
      </c>
      <c r="G32" s="22">
        <f t="shared" si="3"/>
        <v>0.5</v>
      </c>
      <c r="H32" s="21">
        <f t="shared" si="5"/>
        <v>1.5817209692621284</v>
      </c>
    </row>
    <row r="33" spans="2:8" x14ac:dyDescent="0.2">
      <c r="B33" s="20">
        <v>0.9</v>
      </c>
      <c r="C33" s="19">
        <f t="shared" si="0"/>
        <v>900</v>
      </c>
      <c r="D33" s="22">
        <f t="shared" si="1"/>
        <v>2.4980915447965089</v>
      </c>
      <c r="E33" s="22">
        <f t="shared" si="4"/>
        <v>0.94795598066908615</v>
      </c>
      <c r="F33" s="22">
        <f t="shared" si="2"/>
        <v>0.97199999999999998</v>
      </c>
      <c r="G33" s="22">
        <f t="shared" si="3"/>
        <v>0.5</v>
      </c>
      <c r="H33" s="21">
        <f t="shared" si="5"/>
        <v>1.7435147773390278</v>
      </c>
    </row>
    <row r="34" spans="2:8" x14ac:dyDescent="0.2">
      <c r="B34" s="20">
        <v>1</v>
      </c>
      <c r="C34" s="19">
        <f t="shared" si="0"/>
        <v>1000</v>
      </c>
      <c r="D34" s="22"/>
      <c r="E34" s="22">
        <f t="shared" si="4"/>
        <v>0</v>
      </c>
      <c r="F34" s="22">
        <f t="shared" si="2"/>
        <v>1</v>
      </c>
      <c r="G34" s="22">
        <f t="shared" si="3"/>
        <v>0.5</v>
      </c>
      <c r="H34" s="21">
        <f>(1/6*PI()*C17*C9^3+1/4*PI()*C9^2*C11)/1000000000</f>
        <v>1.8325957145940461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2023-05-29T12:12:00Z</dcterms:created>
  <dcterms:modified xsi:type="dcterms:W3CDTF">2023-07-27T10:15:01Z</dcterms:modified>
</cp:coreProperties>
</file>