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1023 (2)\"/>
    </mc:Choice>
  </mc:AlternateContent>
  <xr:revisionPtr revIDLastSave="0" documentId="13_ncr:1_{D2FE1966-FE7E-4E99-B22A-F0FA7B1B24C7}" xr6:coauthVersionLast="47" xr6:coauthVersionMax="47" xr10:uidLastSave="{00000000-0000-0000-0000-000000000000}"/>
  <bookViews>
    <workbookView xWindow="-132" yWindow="-132" windowWidth="23304" windowHeight="12624" xr2:uid="{F93A7A26-DBD9-4D85-83EE-5C6D930382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L5" i="1"/>
  <c r="J8" i="1"/>
  <c r="J9" i="1"/>
  <c r="J7" i="1"/>
  <c r="P7" i="1" s="1"/>
  <c r="I19" i="1"/>
  <c r="J19" i="1" s="1"/>
  <c r="L19" i="1" s="1"/>
  <c r="G20" i="1"/>
  <c r="I20" i="1" s="1"/>
  <c r="J20" i="1" s="1"/>
  <c r="L20" i="1" s="1"/>
  <c r="G21" i="1"/>
  <c r="I21" i="1" s="1"/>
  <c r="J21" i="1" s="1"/>
  <c r="L21" i="1" s="1"/>
  <c r="G22" i="1"/>
  <c r="I22" i="1" s="1"/>
  <c r="J22" i="1" s="1"/>
  <c r="L22" i="1" s="1"/>
  <c r="G23" i="1"/>
  <c r="I23" i="1" s="1"/>
  <c r="J23" i="1" s="1"/>
  <c r="L23" i="1" s="1"/>
  <c r="G24" i="1"/>
  <c r="I24" i="1" s="1"/>
  <c r="J24" i="1" s="1"/>
  <c r="L24" i="1" s="1"/>
  <c r="G25" i="1"/>
  <c r="I25" i="1" s="1"/>
  <c r="J25" i="1" s="1"/>
  <c r="L25" i="1" s="1"/>
  <c r="G16" i="1"/>
  <c r="I16" i="1" s="1"/>
  <c r="J16" i="1" s="1"/>
  <c r="L16" i="1" s="1"/>
  <c r="G17" i="1"/>
  <c r="I17" i="1" s="1"/>
  <c r="J17" i="1" s="1"/>
  <c r="L17" i="1" s="1"/>
  <c r="G18" i="1"/>
  <c r="I18" i="1" s="1"/>
  <c r="J18" i="1" s="1"/>
  <c r="L18" i="1" s="1"/>
  <c r="G15" i="1"/>
  <c r="I15" i="1" s="1"/>
  <c r="J15" i="1" s="1"/>
  <c r="L15" i="1" s="1"/>
  <c r="G14" i="1"/>
  <c r="I14" i="1" s="1"/>
  <c r="J14" i="1" s="1"/>
  <c r="L14" i="1" s="1"/>
  <c r="G13" i="1"/>
  <c r="I13" i="1" s="1"/>
  <c r="J13" i="1" s="1"/>
  <c r="L13" i="1" s="1"/>
  <c r="G12" i="1"/>
  <c r="I12" i="1" s="1"/>
  <c r="J12" i="1" s="1"/>
  <c r="L12" i="1" s="1"/>
  <c r="G11" i="1"/>
  <c r="I11" i="1" s="1"/>
  <c r="J11" i="1" s="1"/>
  <c r="L11" i="1" s="1"/>
  <c r="G10" i="1"/>
  <c r="I10" i="1" s="1"/>
  <c r="J10" i="1" s="1"/>
  <c r="L10" i="1" s="1"/>
  <c r="G9" i="1"/>
  <c r="G8" i="1"/>
  <c r="G7" i="1"/>
  <c r="O5" i="1"/>
  <c r="P5" i="1"/>
  <c r="N5" i="1"/>
  <c r="P8" i="1" l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L7" i="1"/>
  <c r="M7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L9" i="1"/>
  <c r="L8" i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M8" i="1" l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</calcChain>
</file>

<file path=xl/sharedStrings.xml><?xml version="1.0" encoding="utf-8"?>
<sst xmlns="http://schemas.openxmlformats.org/spreadsheetml/2006/main" count="37" uniqueCount="32">
  <si>
    <t>End of year</t>
  </si>
  <si>
    <t>Forecast selling price ($/t)</t>
  </si>
  <si>
    <t>Raw material costs ($/t product)</t>
  </si>
  <si>
    <t>Cumulative cash flow (project Net Future Worth)</t>
  </si>
  <si>
    <t>Cumulative Discounted Cash-Flow (DCF)</t>
  </si>
  <si>
    <t>Discount rate</t>
  </si>
  <si>
    <t>-</t>
  </si>
  <si>
    <t>During Year</t>
  </si>
  <si>
    <t>Variable operating cost ($ per ton)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</si>
  <si>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</si>
  <si>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</si>
  <si>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</si>
  <si>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</si>
  <si>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</si>
  <si>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</si>
  <si>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</si>
  <si>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</si>
  <si>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</si>
  <si>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</si>
  <si>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</si>
  <si>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</si>
  <si>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</si>
  <si>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</si>
  <si>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</si>
  <si>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</si>
  <si>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r>
      <t>Investment 10</t>
    </r>
    <r>
      <rPr>
        <b/>
        <vertAlign val="superscript"/>
        <sz val="11"/>
        <color theme="1"/>
        <rFont val="Arial Narrow"/>
        <family val="2"/>
      </rPr>
      <t xml:space="preserve">6 </t>
    </r>
    <r>
      <rPr>
        <b/>
        <sz val="11"/>
        <color theme="1"/>
        <rFont val="Arial Narrow"/>
        <family val="2"/>
      </rPr>
      <t>$</t>
    </r>
  </si>
  <si>
    <r>
      <t>Forecast sales 10</t>
    </r>
    <r>
      <rPr>
        <b/>
        <vertAlign val="superscript"/>
        <sz val="11"/>
        <color theme="1"/>
        <rFont val="Arial Narrow"/>
        <family val="2"/>
      </rPr>
      <t>3</t>
    </r>
    <r>
      <rPr>
        <b/>
        <sz val="11"/>
        <color theme="1"/>
        <rFont val="Arial Narrow"/>
        <family val="2"/>
      </rPr>
      <t xml:space="preserve"> ton</t>
    </r>
  </si>
  <si>
    <r>
      <t>Fixed operating costs 10</t>
    </r>
    <r>
      <rPr>
        <b/>
        <vertAlign val="superscript"/>
        <sz val="11"/>
        <color theme="1"/>
        <rFont val="Arial Narrow"/>
        <family val="2"/>
      </rPr>
      <t>6</t>
    </r>
    <r>
      <rPr>
        <b/>
        <sz val="11"/>
        <color theme="1"/>
        <rFont val="Arial Narrow"/>
        <family val="2"/>
      </rPr>
      <t>$</t>
    </r>
  </si>
  <si>
    <r>
      <t>Sales income less operating costs 10</t>
    </r>
    <r>
      <rPr>
        <b/>
        <vertAlign val="superscript"/>
        <sz val="11"/>
        <color theme="1"/>
        <rFont val="Arial Narrow"/>
        <family val="2"/>
      </rPr>
      <t>6</t>
    </r>
    <r>
      <rPr>
        <b/>
        <sz val="11"/>
        <color theme="1"/>
        <rFont val="Arial Narrow"/>
        <family val="2"/>
      </rPr>
      <t>$</t>
    </r>
  </si>
  <si>
    <r>
      <t>Net cash flow 10</t>
    </r>
    <r>
      <rPr>
        <b/>
        <vertAlign val="superscript"/>
        <sz val="11"/>
        <color theme="1"/>
        <rFont val="Arial Narrow"/>
        <family val="2"/>
      </rPr>
      <t>6</t>
    </r>
    <r>
      <rPr>
        <b/>
        <sz val="11"/>
        <color theme="1"/>
        <rFont val="Arial Narrow"/>
        <family val="2"/>
      </rPr>
      <t>$</t>
    </r>
  </si>
  <si>
    <t>At End Year</t>
  </si>
  <si>
    <t>At Commencement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</si>
</sst>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0" fontId="1" fillId="0" borderId="0" xfId="0" applyNumberFormat="1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DF53F-EB55-41C6-9AC8-A4FB665139DA}">
  <dimension ref="B2:Q25"/>
  <sheetViews>
    <sheetView showGridLines="0" tabSelected="1" zoomScaleNormal="100" workbookViewId="0">
      <selection activeCell="F7" sqref="F7"/>
    </sheetView>
  </sheetViews>
  <sheetFormatPr defaultRowHeight="13.8" x14ac:dyDescent="0.25"/>
  <cols>
    <col min="1" max="1" width="8.88671875" style="1"/>
    <col min="2" max="2" width="10.88671875" style="3" customWidth="1"/>
    <col min="3" max="17" width="10.88671875" style="1" customWidth="1"/>
    <col min="18" max="16384" width="8.88671875" style="1"/>
  </cols>
  <sheetData>
    <row r="2" spans="2:17" x14ac:dyDescent="0.25">
      <c r="B2" s="3" t="s">
        <v>5</v>
      </c>
      <c r="C2" s="2">
        <v>0.15</v>
      </c>
    </row>
    <row r="3" spans="2:17" x14ac:dyDescent="0.25">
      <c r="C3" s="2"/>
      <c r="N3" s="2">
        <v>0.25</v>
      </c>
      <c r="O3" s="2">
        <v>0.35</v>
      </c>
      <c r="P3" s="6">
        <v>0.37</v>
      </c>
      <c r="Q3" s="6">
        <v>0.36382629913473569</v>
      </c>
    </row>
    <row r="4" spans="2:17" ht="14.4" customHeight="1" x14ac:dyDescent="0.25">
      <c r="B4" s="9" t="s">
        <v>0</v>
      </c>
      <c r="C4" s="9" t="s">
        <v>25</v>
      </c>
      <c r="D4" s="9" t="s">
        <v>26</v>
      </c>
      <c r="E4" s="9" t="s">
        <v>1</v>
      </c>
      <c r="F4" s="9" t="s">
        <v>2</v>
      </c>
      <c r="G4" s="9" t="s">
        <v>27</v>
      </c>
      <c r="H4" s="9" t="s">
        <v>8</v>
      </c>
      <c r="I4" s="10" t="s">
        <v>7</v>
      </c>
      <c r="J4" s="10"/>
      <c r="K4" s="8" t="s">
        <v>30</v>
      </c>
      <c r="L4" s="10" t="s">
        <v>31</v>
      </c>
      <c r="M4" s="10"/>
      <c r="N4" s="10"/>
      <c r="O4" s="10"/>
      <c r="P4" s="10"/>
      <c r="Q4" s="10"/>
    </row>
    <row r="5" spans="2:17" ht="110.4" x14ac:dyDescent="0.25">
      <c r="B5" s="9"/>
      <c r="C5" s="9"/>
      <c r="D5" s="9"/>
      <c r="E5" s="9"/>
      <c r="F5" s="9"/>
      <c r="G5" s="9"/>
      <c r="H5" s="9"/>
      <c r="I5" s="7" t="s">
        <v>28</v>
      </c>
      <c r="J5" s="7" t="s">
        <v>29</v>
      </c>
      <c r="K5" s="7" t="s">
        <v>3</v>
      </c>
      <c r="L5" s="7" t="str">
        <f>"Discounted Cashflow at "&amp;C2*100&amp;"%"&amp;" 10^6$"</f>
        <v>Discounted Cashflow at 15% 10^6$</v>
      </c>
      <c r="M5" s="7" t="s">
        <v>4</v>
      </c>
      <c r="N5" s="7" t="str">
        <f>"Project Net Present Worth (NPW) at "&amp;N3*100&amp;"% discount rate"</f>
        <v>Project Net Present Worth (NPW) at 25% discount rate</v>
      </c>
      <c r="O5" s="7" t="str">
        <f>"Project Net Present Worth (NPW) at "&amp;O3*100&amp;"% discount rate"</f>
        <v>Project Net Present Worth (NPW) at 35% discount rate</v>
      </c>
      <c r="P5" s="7" t="str">
        <f>"Project Net Present Worth (NPW) at "&amp;P3*100&amp;"% discount rate"</f>
        <v>Project Net Present Worth (NPW) at 37% discount rate</v>
      </c>
      <c r="Q5" s="7" t="str">
        <f>"Project Net Present Worth (NPW) at "&amp;Q3*100&amp;"% discount rate"</f>
        <v>Project Net Present Worth (NPW) at 36.3826299134736% discount rate</v>
      </c>
    </row>
    <row r="6" spans="2:17" x14ac:dyDescent="0.25"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7" t="s">
        <v>16</v>
      </c>
      <c r="J6" s="7" t="s">
        <v>17</v>
      </c>
      <c r="K6" s="7" t="s">
        <v>18</v>
      </c>
      <c r="L6" s="7" t="s">
        <v>19</v>
      </c>
      <c r="M6" s="7" t="s">
        <v>20</v>
      </c>
      <c r="N6" s="7" t="s">
        <v>21</v>
      </c>
      <c r="O6" s="7" t="s">
        <v>22</v>
      </c>
      <c r="P6" s="7" t="s">
        <v>23</v>
      </c>
      <c r="Q6" s="7" t="s">
        <v>24</v>
      </c>
    </row>
    <row r="7" spans="2:17" x14ac:dyDescent="0.25">
      <c r="B7" s="4">
        <v>1</v>
      </c>
      <c r="C7" s="4">
        <v>1</v>
      </c>
      <c r="D7" s="4">
        <v>0</v>
      </c>
      <c r="E7" s="4" t="s">
        <v>6</v>
      </c>
      <c r="F7" s="4" t="s">
        <v>6</v>
      </c>
      <c r="G7" s="4">
        <f>400000/1000000</f>
        <v>0.4</v>
      </c>
      <c r="H7" s="4">
        <v>10</v>
      </c>
      <c r="I7" s="4">
        <v>0</v>
      </c>
      <c r="J7" s="5">
        <f>I7-C7</f>
        <v>-1</v>
      </c>
      <c r="K7" s="5">
        <f>J7</f>
        <v>-1</v>
      </c>
      <c r="L7" s="5">
        <f>J7/(1+$C$2)^B7</f>
        <v>-0.86956521739130443</v>
      </c>
      <c r="M7" s="5">
        <f>L7</f>
        <v>-0.86956521739130443</v>
      </c>
      <c r="N7" s="5">
        <f>J7/(1+$N$3)^B7</f>
        <v>-0.8</v>
      </c>
      <c r="O7" s="5">
        <f>J7/(1+$O$3)^B7</f>
        <v>-0.7407407407407407</v>
      </c>
      <c r="P7" s="5">
        <f>J7/(1+$P$3)^B7</f>
        <v>-0.72992700729927007</v>
      </c>
      <c r="Q7" s="5">
        <f>J7/(1+$Q$3)^B7</f>
        <v>-0.7332312044682221</v>
      </c>
    </row>
    <row r="8" spans="2:17" x14ac:dyDescent="0.25">
      <c r="B8" s="4">
        <v>2</v>
      </c>
      <c r="C8" s="4">
        <v>5</v>
      </c>
      <c r="D8" s="4">
        <v>0</v>
      </c>
      <c r="E8" s="4" t="s">
        <v>6</v>
      </c>
      <c r="F8" s="4" t="s">
        <v>6</v>
      </c>
      <c r="G8" s="4">
        <f t="shared" ref="G8:G14" si="0">400000/1000000</f>
        <v>0.4</v>
      </c>
      <c r="H8" s="4">
        <v>10</v>
      </c>
      <c r="I8" s="4">
        <v>0</v>
      </c>
      <c r="J8" s="5">
        <f t="shared" ref="J8:J25" si="1">I8-C8</f>
        <v>-5</v>
      </c>
      <c r="K8" s="5">
        <f>K7+J8</f>
        <v>-6</v>
      </c>
      <c r="L8" s="5">
        <f t="shared" ref="L8:L25" si="2">J8/(1+$C$2)^B8</f>
        <v>-3.7807183364839325</v>
      </c>
      <c r="M8" s="5">
        <f>L8+M7</f>
        <v>-4.6502835538752372</v>
      </c>
      <c r="N8" s="5">
        <f t="shared" ref="N8:N25" si="3">J8/(1+$N$3)^B8+N7</f>
        <v>-4</v>
      </c>
      <c r="O8" s="5">
        <f t="shared" ref="O8:O25" si="4">J8/(1+$O$3)^B8+O7</f>
        <v>-3.4842249657064466</v>
      </c>
      <c r="P8" s="5">
        <f t="shared" ref="P8:P25" si="5">J8/(1+$P$3)^B8+P7</f>
        <v>-3.393894187223613</v>
      </c>
      <c r="Q8" s="5">
        <f t="shared" ref="Q8:Q25" si="6">J8/(1+$Q$3)^B8+Q7</f>
        <v>-3.4213712004978207</v>
      </c>
    </row>
    <row r="9" spans="2:17" x14ac:dyDescent="0.25">
      <c r="B9" s="4">
        <v>3</v>
      </c>
      <c r="C9" s="4">
        <v>5</v>
      </c>
      <c r="D9" s="4">
        <v>0</v>
      </c>
      <c r="E9" s="4" t="s">
        <v>6</v>
      </c>
      <c r="F9" s="4" t="s">
        <v>6</v>
      </c>
      <c r="G9" s="4">
        <f t="shared" si="0"/>
        <v>0.4</v>
      </c>
      <c r="H9" s="4">
        <v>10</v>
      </c>
      <c r="I9" s="4">
        <v>0</v>
      </c>
      <c r="J9" s="5">
        <f t="shared" si="1"/>
        <v>-5</v>
      </c>
      <c r="K9" s="5">
        <f t="shared" ref="K9:K25" si="7">K8+J9</f>
        <v>-11</v>
      </c>
      <c r="L9" s="5">
        <f t="shared" si="2"/>
        <v>-3.2875811621599418</v>
      </c>
      <c r="M9" s="5">
        <f t="shared" ref="M9:M25" si="8">L9+M8</f>
        <v>-7.937864716035179</v>
      </c>
      <c r="N9" s="5">
        <f t="shared" si="3"/>
        <v>-6.5600000000000005</v>
      </c>
      <c r="O9" s="5">
        <f t="shared" si="4"/>
        <v>-5.51643550271808</v>
      </c>
      <c r="P9" s="5">
        <f t="shared" si="5"/>
        <v>-5.3383957784092644</v>
      </c>
      <c r="Q9" s="5">
        <f t="shared" si="6"/>
        <v>-5.3923993275658049</v>
      </c>
    </row>
    <row r="10" spans="2:17" x14ac:dyDescent="0.25">
      <c r="B10" s="4">
        <v>4</v>
      </c>
      <c r="C10" s="4">
        <v>1.5</v>
      </c>
      <c r="D10" s="4">
        <v>100</v>
      </c>
      <c r="E10" s="4">
        <v>150</v>
      </c>
      <c r="F10" s="4">
        <v>90</v>
      </c>
      <c r="G10" s="4">
        <f t="shared" si="0"/>
        <v>0.4</v>
      </c>
      <c r="H10" s="4">
        <v>10</v>
      </c>
      <c r="I10" s="5">
        <f t="shared" ref="I10:I25" si="9">(D10*1000*E10-F10*D10*1000-G10*1000000-H10*D10*1000)/1000000</f>
        <v>4.5999999999999996</v>
      </c>
      <c r="J10" s="5">
        <f t="shared" si="1"/>
        <v>3.0999999999999996</v>
      </c>
      <c r="K10" s="5">
        <f t="shared" si="7"/>
        <v>-7.9</v>
      </c>
      <c r="L10" s="5">
        <f t="shared" si="2"/>
        <v>1.7724350613384032</v>
      </c>
      <c r="M10" s="5">
        <f t="shared" si="8"/>
        <v>-6.1654296546967755</v>
      </c>
      <c r="N10" s="5">
        <f t="shared" si="3"/>
        <v>-5.2902400000000007</v>
      </c>
      <c r="O10" s="5">
        <f t="shared" si="4"/>
        <v>-4.5831239968312554</v>
      </c>
      <c r="P10" s="5">
        <f t="shared" si="5"/>
        <v>-4.4584023575807219</v>
      </c>
      <c r="Q10" s="5">
        <f t="shared" si="6"/>
        <v>-4.4963633444223081</v>
      </c>
    </row>
    <row r="11" spans="2:17" x14ac:dyDescent="0.25">
      <c r="B11" s="4">
        <v>5</v>
      </c>
      <c r="C11" s="4">
        <v>0</v>
      </c>
      <c r="D11" s="4">
        <v>105</v>
      </c>
      <c r="E11" s="4">
        <v>150</v>
      </c>
      <c r="F11" s="4">
        <v>90</v>
      </c>
      <c r="G11" s="4">
        <f t="shared" si="0"/>
        <v>0.4</v>
      </c>
      <c r="H11" s="4">
        <v>10</v>
      </c>
      <c r="I11" s="5">
        <f t="shared" si="9"/>
        <v>4.8499999999999996</v>
      </c>
      <c r="J11" s="5">
        <f t="shared" si="1"/>
        <v>4.8499999999999996</v>
      </c>
      <c r="K11" s="5">
        <f t="shared" si="7"/>
        <v>-3.0500000000000007</v>
      </c>
      <c r="L11" s="5">
        <f t="shared" si="2"/>
        <v>2.4113071661967056</v>
      </c>
      <c r="M11" s="5">
        <f t="shared" si="8"/>
        <v>-3.7541224885000699</v>
      </c>
      <c r="N11" s="5">
        <f t="shared" si="3"/>
        <v>-3.7009920000000007</v>
      </c>
      <c r="O11" s="5">
        <f t="shared" si="4"/>
        <v>-3.5015085121117577</v>
      </c>
      <c r="P11" s="5">
        <f t="shared" si="5"/>
        <v>-3.4534652040562497</v>
      </c>
      <c r="Q11" s="5">
        <f t="shared" si="6"/>
        <v>-3.468473833338181</v>
      </c>
    </row>
    <row r="12" spans="2:17" x14ac:dyDescent="0.25">
      <c r="B12" s="4">
        <v>6</v>
      </c>
      <c r="C12" s="4">
        <v>0</v>
      </c>
      <c r="D12" s="4">
        <v>110</v>
      </c>
      <c r="E12" s="4">
        <v>150</v>
      </c>
      <c r="F12" s="4">
        <v>90</v>
      </c>
      <c r="G12" s="4">
        <f t="shared" si="0"/>
        <v>0.4</v>
      </c>
      <c r="H12" s="4">
        <v>10</v>
      </c>
      <c r="I12" s="5">
        <f t="shared" si="9"/>
        <v>5.0999999999999996</v>
      </c>
      <c r="J12" s="5">
        <f t="shared" si="1"/>
        <v>5.0999999999999996</v>
      </c>
      <c r="K12" s="5">
        <f t="shared" si="7"/>
        <v>2.0499999999999989</v>
      </c>
      <c r="L12" s="5">
        <f t="shared" si="2"/>
        <v>2.2048707391489377</v>
      </c>
      <c r="M12" s="5">
        <f t="shared" si="8"/>
        <v>-1.5492517493511322</v>
      </c>
      <c r="N12" s="5">
        <f t="shared" si="3"/>
        <v>-2.3640576000000006</v>
      </c>
      <c r="O12" s="5">
        <f t="shared" si="4"/>
        <v>-2.6590130600965707</v>
      </c>
      <c r="P12" s="5">
        <f t="shared" si="5"/>
        <v>-2.6821235706790496</v>
      </c>
      <c r="Q12" s="5">
        <f t="shared" si="6"/>
        <v>-2.6759436502887834</v>
      </c>
    </row>
    <row r="13" spans="2:17" x14ac:dyDescent="0.25">
      <c r="B13" s="4">
        <v>7</v>
      </c>
      <c r="C13" s="4">
        <v>0</v>
      </c>
      <c r="D13" s="4">
        <v>120</v>
      </c>
      <c r="E13" s="4">
        <v>150</v>
      </c>
      <c r="F13" s="4">
        <v>90</v>
      </c>
      <c r="G13" s="4">
        <f t="shared" si="0"/>
        <v>0.4</v>
      </c>
      <c r="H13" s="4">
        <v>10</v>
      </c>
      <c r="I13" s="5">
        <f t="shared" si="9"/>
        <v>5.6</v>
      </c>
      <c r="J13" s="5">
        <f t="shared" si="1"/>
        <v>5.6</v>
      </c>
      <c r="K13" s="5">
        <f t="shared" si="7"/>
        <v>7.6499999999999986</v>
      </c>
      <c r="L13" s="5">
        <f t="shared" si="2"/>
        <v>2.1052474235693186</v>
      </c>
      <c r="M13" s="5">
        <f t="shared" si="8"/>
        <v>0.55599567421818641</v>
      </c>
      <c r="N13" s="5">
        <f t="shared" si="3"/>
        <v>-1.1896524800000008</v>
      </c>
      <c r="O13" s="5">
        <f t="shared" si="4"/>
        <v>-1.9737589524298971</v>
      </c>
      <c r="P13" s="5">
        <f t="shared" si="5"/>
        <v>-2.0639021384603118</v>
      </c>
      <c r="Q13" s="5">
        <f t="shared" si="6"/>
        <v>-2.0378644307024127</v>
      </c>
    </row>
    <row r="14" spans="2:17" x14ac:dyDescent="0.25">
      <c r="B14" s="4">
        <v>8</v>
      </c>
      <c r="C14" s="4">
        <v>0</v>
      </c>
      <c r="D14" s="4">
        <v>130</v>
      </c>
      <c r="E14" s="4">
        <v>150</v>
      </c>
      <c r="F14" s="4">
        <v>90</v>
      </c>
      <c r="G14" s="4">
        <f t="shared" si="0"/>
        <v>0.4</v>
      </c>
      <c r="H14" s="4">
        <v>10</v>
      </c>
      <c r="I14" s="5">
        <f t="shared" si="9"/>
        <v>6.1</v>
      </c>
      <c r="J14" s="5">
        <f t="shared" si="1"/>
        <v>6.1</v>
      </c>
      <c r="K14" s="5">
        <f t="shared" si="7"/>
        <v>13.749999999999998</v>
      </c>
      <c r="L14" s="5">
        <f t="shared" si="2"/>
        <v>1.994100820461622</v>
      </c>
      <c r="M14" s="5">
        <f t="shared" si="8"/>
        <v>2.5500964946798081</v>
      </c>
      <c r="N14" s="5">
        <f t="shared" si="3"/>
        <v>-0.16624230400000095</v>
      </c>
      <c r="O14" s="5">
        <f t="shared" si="4"/>
        <v>-1.4208422782544066</v>
      </c>
      <c r="P14" s="5">
        <f t="shared" si="5"/>
        <v>-1.5723548578901474</v>
      </c>
      <c r="Q14" s="5">
        <f t="shared" si="6"/>
        <v>-1.5282316578786463</v>
      </c>
    </row>
    <row r="15" spans="2:17" x14ac:dyDescent="0.25">
      <c r="B15" s="4">
        <v>9</v>
      </c>
      <c r="C15" s="4">
        <v>0</v>
      </c>
      <c r="D15" s="4">
        <v>140</v>
      </c>
      <c r="E15" s="4">
        <v>150</v>
      </c>
      <c r="F15" s="4">
        <v>90</v>
      </c>
      <c r="G15" s="4">
        <f>500000/1000000</f>
        <v>0.5</v>
      </c>
      <c r="H15" s="4">
        <v>10</v>
      </c>
      <c r="I15" s="5">
        <f t="shared" si="9"/>
        <v>6.5</v>
      </c>
      <c r="J15" s="5">
        <f t="shared" si="1"/>
        <v>6.5</v>
      </c>
      <c r="K15" s="5">
        <f t="shared" si="7"/>
        <v>20.25</v>
      </c>
      <c r="L15" s="5">
        <f t="shared" si="2"/>
        <v>1.8477056782609471</v>
      </c>
      <c r="M15" s="5">
        <f t="shared" si="8"/>
        <v>4.3978021729407555</v>
      </c>
      <c r="N15" s="5">
        <f t="shared" si="3"/>
        <v>0.70617292799999909</v>
      </c>
      <c r="O15" s="5">
        <f t="shared" si="4"/>
        <v>-0.98441745953665438</v>
      </c>
      <c r="P15" s="5">
        <f t="shared" si="5"/>
        <v>-1.1900337709323794</v>
      </c>
      <c r="Q15" s="5">
        <f t="shared" si="6"/>
        <v>-1.1300494878702323</v>
      </c>
    </row>
    <row r="16" spans="2:17" x14ac:dyDescent="0.25">
      <c r="B16" s="4">
        <v>10</v>
      </c>
      <c r="C16" s="4">
        <v>0</v>
      </c>
      <c r="D16" s="4">
        <v>150</v>
      </c>
      <c r="E16" s="4">
        <v>145</v>
      </c>
      <c r="F16" s="4">
        <v>85</v>
      </c>
      <c r="G16" s="4">
        <f t="shared" ref="G16:G18" si="10">500000/1000000</f>
        <v>0.5</v>
      </c>
      <c r="H16" s="4">
        <v>10</v>
      </c>
      <c r="I16" s="5">
        <f t="shared" si="9"/>
        <v>7</v>
      </c>
      <c r="J16" s="5">
        <f t="shared" si="1"/>
        <v>7</v>
      </c>
      <c r="K16" s="5">
        <f t="shared" si="7"/>
        <v>27.25</v>
      </c>
      <c r="L16" s="5">
        <f t="shared" si="2"/>
        <v>1.7302929428530611</v>
      </c>
      <c r="M16" s="5">
        <f t="shared" si="8"/>
        <v>6.1280951157938164</v>
      </c>
      <c r="N16" s="5">
        <f t="shared" si="3"/>
        <v>1.4577922047999992</v>
      </c>
      <c r="O16" s="5">
        <f t="shared" si="4"/>
        <v>-0.63627230500397469</v>
      </c>
      <c r="P16" s="5">
        <f t="shared" si="5"/>
        <v>-0.88950063126877721</v>
      </c>
      <c r="Q16" s="5">
        <f t="shared" si="6"/>
        <v>-0.81563146559465094</v>
      </c>
    </row>
    <row r="17" spans="2:17" x14ac:dyDescent="0.25">
      <c r="B17" s="4">
        <v>11</v>
      </c>
      <c r="C17" s="4">
        <v>0</v>
      </c>
      <c r="D17" s="4">
        <v>165</v>
      </c>
      <c r="E17" s="4">
        <v>140</v>
      </c>
      <c r="F17" s="4">
        <v>85</v>
      </c>
      <c r="G17" s="4">
        <f t="shared" si="10"/>
        <v>0.5</v>
      </c>
      <c r="H17" s="4">
        <v>10</v>
      </c>
      <c r="I17" s="5">
        <f t="shared" si="9"/>
        <v>6.9249999999999998</v>
      </c>
      <c r="J17" s="5">
        <f t="shared" si="1"/>
        <v>6.9249999999999998</v>
      </c>
      <c r="K17" s="5">
        <f t="shared" si="7"/>
        <v>34.174999999999997</v>
      </c>
      <c r="L17" s="5">
        <f t="shared" si="2"/>
        <v>1.4884818172990619</v>
      </c>
      <c r="M17" s="5">
        <f t="shared" si="8"/>
        <v>7.6165769330928779</v>
      </c>
      <c r="N17" s="5">
        <f t="shared" si="3"/>
        <v>2.0526451752959991</v>
      </c>
      <c r="O17" s="5">
        <f t="shared" si="4"/>
        <v>-0.38115006213214325</v>
      </c>
      <c r="P17" s="5">
        <f t="shared" si="5"/>
        <v>-0.67248373948875173</v>
      </c>
      <c r="Q17" s="5">
        <f t="shared" si="6"/>
        <v>-0.58756044368479199</v>
      </c>
    </row>
    <row r="18" spans="2:17" x14ac:dyDescent="0.25">
      <c r="B18" s="4">
        <v>12</v>
      </c>
      <c r="C18" s="4">
        <v>0</v>
      </c>
      <c r="D18" s="4">
        <v>180</v>
      </c>
      <c r="E18" s="4">
        <v>140</v>
      </c>
      <c r="F18" s="4">
        <v>85</v>
      </c>
      <c r="G18" s="4">
        <f t="shared" si="10"/>
        <v>0.5</v>
      </c>
      <c r="H18" s="4">
        <v>10</v>
      </c>
      <c r="I18" s="5">
        <f t="shared" si="9"/>
        <v>7.6</v>
      </c>
      <c r="J18" s="5">
        <f t="shared" si="1"/>
        <v>7.6</v>
      </c>
      <c r="K18" s="5">
        <f t="shared" si="7"/>
        <v>41.774999999999999</v>
      </c>
      <c r="L18" s="5">
        <f t="shared" si="2"/>
        <v>1.4204943414186624</v>
      </c>
      <c r="M18" s="5">
        <f t="shared" si="8"/>
        <v>9.0370712745115398</v>
      </c>
      <c r="N18" s="5">
        <f t="shared" si="3"/>
        <v>2.574913198489599</v>
      </c>
      <c r="O18" s="5">
        <f t="shared" si="4"/>
        <v>-0.17375024442112108</v>
      </c>
      <c r="P18" s="5">
        <f t="shared" si="5"/>
        <v>-0.49863690531360155</v>
      </c>
      <c r="Q18" s="5">
        <f t="shared" si="6"/>
        <v>-0.4040313744061772</v>
      </c>
    </row>
    <row r="19" spans="2:17" x14ac:dyDescent="0.25">
      <c r="B19" s="4">
        <v>13</v>
      </c>
      <c r="C19" s="4">
        <v>0</v>
      </c>
      <c r="D19" s="4">
        <v>190</v>
      </c>
      <c r="E19" s="4">
        <v>140</v>
      </c>
      <c r="F19" s="4">
        <v>85</v>
      </c>
      <c r="G19" s="4">
        <v>0.5</v>
      </c>
      <c r="H19" s="4">
        <v>10</v>
      </c>
      <c r="I19" s="5">
        <f t="shared" si="9"/>
        <v>8.0500000000000007</v>
      </c>
      <c r="J19" s="5">
        <f t="shared" si="1"/>
        <v>8.0500000000000007</v>
      </c>
      <c r="K19" s="5">
        <f t="shared" si="7"/>
        <v>49.825000000000003</v>
      </c>
      <c r="L19" s="5">
        <f t="shared" si="2"/>
        <v>1.3083500513066628</v>
      </c>
      <c r="M19" s="5">
        <f t="shared" si="8"/>
        <v>10.345421325818203</v>
      </c>
      <c r="N19" s="5">
        <f t="shared" si="3"/>
        <v>3.0174666286694389</v>
      </c>
      <c r="O19" s="5">
        <f t="shared" si="4"/>
        <v>-1.1024266587424336E-2</v>
      </c>
      <c r="P19" s="5">
        <f t="shared" si="5"/>
        <v>-0.36422785660922596</v>
      </c>
      <c r="Q19" s="5">
        <f t="shared" si="6"/>
        <v>-0.26149421832685765</v>
      </c>
    </row>
    <row r="20" spans="2:17" x14ac:dyDescent="0.25">
      <c r="B20" s="4">
        <v>14</v>
      </c>
      <c r="C20" s="4">
        <v>0</v>
      </c>
      <c r="D20" s="4">
        <v>200</v>
      </c>
      <c r="E20" s="4">
        <v>135</v>
      </c>
      <c r="F20" s="4">
        <v>80</v>
      </c>
      <c r="G20" s="4">
        <f t="shared" ref="G20:G25" si="11">550000/1000000</f>
        <v>0.55000000000000004</v>
      </c>
      <c r="H20" s="4">
        <v>10</v>
      </c>
      <c r="I20" s="5">
        <f t="shared" si="9"/>
        <v>8.4499999999999993</v>
      </c>
      <c r="J20" s="5">
        <f t="shared" si="1"/>
        <v>8.4499999999999993</v>
      </c>
      <c r="K20" s="5">
        <f t="shared" si="7"/>
        <v>58.275000000000006</v>
      </c>
      <c r="L20" s="5">
        <f t="shared" si="2"/>
        <v>1.1942271599828571</v>
      </c>
      <c r="M20" s="5">
        <f t="shared" si="8"/>
        <v>11.53964848580106</v>
      </c>
      <c r="N20" s="5">
        <f t="shared" si="3"/>
        <v>3.3891015588577269</v>
      </c>
      <c r="O20" s="5">
        <f t="shared" si="4"/>
        <v>0.11550294875140585</v>
      </c>
      <c r="P20" s="5">
        <f t="shared" si="5"/>
        <v>-0.26124409077053767</v>
      </c>
      <c r="Q20" s="5">
        <f t="shared" si="6"/>
        <v>-0.1517883505190071</v>
      </c>
    </row>
    <row r="21" spans="2:17" x14ac:dyDescent="0.25">
      <c r="B21" s="4">
        <v>15</v>
      </c>
      <c r="C21" s="4">
        <v>0</v>
      </c>
      <c r="D21" s="4">
        <v>190</v>
      </c>
      <c r="E21" s="4">
        <v>130</v>
      </c>
      <c r="F21" s="4">
        <v>75</v>
      </c>
      <c r="G21" s="4">
        <f t="shared" si="11"/>
        <v>0.55000000000000004</v>
      </c>
      <c r="H21" s="4">
        <v>13</v>
      </c>
      <c r="I21" s="5">
        <f t="shared" si="9"/>
        <v>7.43</v>
      </c>
      <c r="J21" s="5">
        <f t="shared" si="1"/>
        <v>7.43</v>
      </c>
      <c r="K21" s="5">
        <f t="shared" si="7"/>
        <v>65.705000000000013</v>
      </c>
      <c r="L21" s="5">
        <f t="shared" si="2"/>
        <v>0.9131060250756502</v>
      </c>
      <c r="M21" s="5">
        <f t="shared" si="8"/>
        <v>12.45275451087671</v>
      </c>
      <c r="N21" s="5">
        <f t="shared" si="3"/>
        <v>3.6505214434777487</v>
      </c>
      <c r="O21" s="5">
        <f t="shared" si="4"/>
        <v>0.19791339889100773</v>
      </c>
      <c r="P21" s="5">
        <f t="shared" si="5"/>
        <v>-0.19514731020806594</v>
      </c>
      <c r="Q21" s="5">
        <f t="shared" si="6"/>
        <v>-8.1058473793141433E-2</v>
      </c>
    </row>
    <row r="22" spans="2:17" x14ac:dyDescent="0.25">
      <c r="B22" s="4">
        <v>16</v>
      </c>
      <c r="C22" s="4">
        <v>0</v>
      </c>
      <c r="D22" s="4">
        <v>180</v>
      </c>
      <c r="E22" s="4">
        <v>120</v>
      </c>
      <c r="F22" s="4">
        <v>75</v>
      </c>
      <c r="G22" s="4">
        <f t="shared" si="11"/>
        <v>0.55000000000000004</v>
      </c>
      <c r="H22" s="4">
        <v>13</v>
      </c>
      <c r="I22" s="5">
        <f t="shared" si="9"/>
        <v>5.21</v>
      </c>
      <c r="J22" s="5">
        <f t="shared" si="1"/>
        <v>5.21</v>
      </c>
      <c r="K22" s="5">
        <f t="shared" si="7"/>
        <v>70.915000000000006</v>
      </c>
      <c r="L22" s="5">
        <f t="shared" si="2"/>
        <v>0.55676545036504632</v>
      </c>
      <c r="M22" s="5">
        <f t="shared" si="8"/>
        <v>13.009519961241757</v>
      </c>
      <c r="N22" s="5">
        <f t="shared" si="3"/>
        <v>3.7971699063440005</v>
      </c>
      <c r="O22" s="5">
        <f t="shared" si="4"/>
        <v>0.24071868728414125</v>
      </c>
      <c r="P22" s="5">
        <f t="shared" si="5"/>
        <v>-0.16131679211408143</v>
      </c>
      <c r="Q22" s="5">
        <f t="shared" si="6"/>
        <v>-4.4692706957915086E-2</v>
      </c>
    </row>
    <row r="23" spans="2:17" x14ac:dyDescent="0.25">
      <c r="B23" s="4">
        <v>17</v>
      </c>
      <c r="C23" s="4">
        <v>0</v>
      </c>
      <c r="D23" s="4">
        <v>170</v>
      </c>
      <c r="E23" s="4">
        <v>115</v>
      </c>
      <c r="F23" s="4">
        <v>70</v>
      </c>
      <c r="G23" s="4">
        <f t="shared" si="11"/>
        <v>0.55000000000000004</v>
      </c>
      <c r="H23" s="4">
        <v>13</v>
      </c>
      <c r="I23" s="5">
        <f t="shared" si="9"/>
        <v>4.8899999999999997</v>
      </c>
      <c r="J23" s="5">
        <f t="shared" si="1"/>
        <v>4.8899999999999997</v>
      </c>
      <c r="K23" s="5">
        <f t="shared" si="7"/>
        <v>75.805000000000007</v>
      </c>
      <c r="L23" s="5">
        <f t="shared" si="2"/>
        <v>0.45440758612786059</v>
      </c>
      <c r="M23" s="5">
        <f t="shared" si="8"/>
        <v>13.463927547369618</v>
      </c>
      <c r="N23" s="5">
        <f t="shared" si="3"/>
        <v>3.9072829172332093</v>
      </c>
      <c r="O23" s="5">
        <f t="shared" si="4"/>
        <v>0.27047881527766127</v>
      </c>
      <c r="P23" s="5">
        <f t="shared" si="5"/>
        <v>-0.1381396855560047</v>
      </c>
      <c r="Q23" s="5">
        <f t="shared" si="6"/>
        <v>-1.9665935664625777E-2</v>
      </c>
    </row>
    <row r="24" spans="2:17" x14ac:dyDescent="0.25">
      <c r="B24" s="4">
        <v>18</v>
      </c>
      <c r="C24" s="4">
        <v>0</v>
      </c>
      <c r="D24" s="4">
        <v>160</v>
      </c>
      <c r="E24" s="4">
        <v>110</v>
      </c>
      <c r="F24" s="4">
        <v>70</v>
      </c>
      <c r="G24" s="4">
        <f t="shared" si="11"/>
        <v>0.55000000000000004</v>
      </c>
      <c r="H24" s="4">
        <v>13</v>
      </c>
      <c r="I24" s="5">
        <f t="shared" si="9"/>
        <v>3.77</v>
      </c>
      <c r="J24" s="5">
        <f t="shared" si="1"/>
        <v>3.77</v>
      </c>
      <c r="K24" s="5">
        <f t="shared" si="7"/>
        <v>79.575000000000003</v>
      </c>
      <c r="L24" s="5">
        <f t="shared" si="2"/>
        <v>0.3046352982487836</v>
      </c>
      <c r="M24" s="5">
        <f t="shared" si="8"/>
        <v>13.768562845618401</v>
      </c>
      <c r="N24" s="5">
        <f t="shared" si="3"/>
        <v>3.9751971996139566</v>
      </c>
      <c r="O24" s="5">
        <f t="shared" si="4"/>
        <v>0.28747429850655931</v>
      </c>
      <c r="P24" s="5">
        <f t="shared" si="5"/>
        <v>-0.12509687634848313</v>
      </c>
      <c r="Q24" s="5">
        <f t="shared" si="6"/>
        <v>-5.5184828188852321E-3</v>
      </c>
    </row>
    <row r="25" spans="2:17" x14ac:dyDescent="0.25">
      <c r="B25" s="4">
        <v>19</v>
      </c>
      <c r="C25" s="4">
        <v>0</v>
      </c>
      <c r="D25" s="4">
        <v>150</v>
      </c>
      <c r="E25" s="4">
        <v>100</v>
      </c>
      <c r="F25" s="4">
        <v>70</v>
      </c>
      <c r="G25" s="4">
        <f t="shared" si="11"/>
        <v>0.55000000000000004</v>
      </c>
      <c r="H25" s="4">
        <v>13</v>
      </c>
      <c r="I25" s="5">
        <f t="shared" si="9"/>
        <v>2</v>
      </c>
      <c r="J25" s="5">
        <f t="shared" si="1"/>
        <v>2</v>
      </c>
      <c r="K25" s="5">
        <f t="shared" si="7"/>
        <v>81.575000000000003</v>
      </c>
      <c r="L25" s="5">
        <f t="shared" si="2"/>
        <v>0.14053064156327236</v>
      </c>
      <c r="M25" s="5">
        <f t="shared" si="8"/>
        <v>13.909093487181673</v>
      </c>
      <c r="N25" s="5">
        <f t="shared" si="3"/>
        <v>4.0040202372291276</v>
      </c>
      <c r="O25" s="5">
        <f t="shared" si="4"/>
        <v>0.29415294404301595</v>
      </c>
      <c r="P25" s="5">
        <f t="shared" si="5"/>
        <v>-0.12004632001340537</v>
      </c>
      <c r="Q25" s="5">
        <f t="shared" si="6"/>
        <v>-1.5377306821722989E-5</v>
      </c>
    </row>
  </sheetData>
  <mergeCells count="9">
    <mergeCell ref="L4:Q4"/>
    <mergeCell ref="H4:H5"/>
    <mergeCell ref="G4:G5"/>
    <mergeCell ref="F4:F5"/>
    <mergeCell ref="E4:E5"/>
    <mergeCell ref="D4:D5"/>
    <mergeCell ref="C4:C5"/>
    <mergeCell ref="B4:B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2022-10-23T11:08:30Z</dcterms:created>
  <dcterms:modified xsi:type="dcterms:W3CDTF">2022-10-23T15:08:26Z</dcterms:modified>
</cp:coreProperties>
</file>