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srifka\2022\"/>
    </mc:Choice>
  </mc:AlternateContent>
  <xr:revisionPtr revIDLastSave="0" documentId="13_ncr:1_{8EFFB592-B578-4A46-8A37-B7A48A49C8B9}" xr6:coauthVersionLast="47" xr6:coauthVersionMax="47" xr10:uidLastSave="{00000000-0000-0000-0000-000000000000}"/>
  <bookViews>
    <workbookView xWindow="-108" yWindow="-108" windowWidth="23256" windowHeight="12576" xr2:uid="{1143C634-F056-41AB-BDB4-BFE7AD4EE4E2}"/>
  </bookViews>
  <sheets>
    <sheet name="Sheet1" sheetId="1" r:id="rId1"/>
    <sheet name="Screensho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2" i="1" l="1"/>
  <c r="E53" i="1"/>
  <c r="C59" i="1" s="1"/>
  <c r="D59" i="1" s="1"/>
  <c r="E59" i="1" s="1"/>
  <c r="E17" i="1"/>
  <c r="C61" i="1" l="1"/>
  <c r="D61" i="1" s="1"/>
  <c r="E61" i="1" s="1"/>
  <c r="C62" i="1"/>
  <c r="D62" i="1" s="1"/>
  <c r="E62" i="1" s="1"/>
  <c r="C58" i="1"/>
  <c r="D58" i="1" s="1"/>
  <c r="E58" i="1" s="1"/>
  <c r="C60" i="1"/>
  <c r="D60" i="1" s="1"/>
  <c r="E60" i="1" s="1"/>
  <c r="E9" i="1"/>
  <c r="E18" i="1"/>
  <c r="E19" i="1" s="1"/>
  <c r="E43" i="1" l="1"/>
  <c r="C49" i="1" s="1"/>
  <c r="D49" i="1" s="1"/>
  <c r="E49" i="1" s="1"/>
  <c r="E38" i="1"/>
  <c r="E39" i="1" s="1"/>
  <c r="E40" i="1" s="1"/>
  <c r="C51" i="1" l="1"/>
  <c r="D51" i="1" s="1"/>
  <c r="E51" i="1" s="1"/>
  <c r="C50" i="1"/>
  <c r="D50" i="1" s="1"/>
  <c r="E50" i="1" s="1"/>
  <c r="C48" i="1"/>
  <c r="D48" i="1" s="1"/>
  <c r="E48" i="1" s="1"/>
  <c r="E41" i="1"/>
  <c r="E31" i="1" l="1"/>
  <c r="E28" i="1"/>
  <c r="E29" i="1" s="1"/>
  <c r="E30" i="1" s="1"/>
  <c r="E33" i="1" s="1"/>
</calcChain>
</file>

<file path=xl/sharedStrings.xml><?xml version="1.0" encoding="utf-8"?>
<sst xmlns="http://schemas.openxmlformats.org/spreadsheetml/2006/main" count="97" uniqueCount="80">
  <si>
    <t>Qo</t>
  </si>
  <si>
    <t>Oil Rate</t>
  </si>
  <si>
    <t>BOPD</t>
  </si>
  <si>
    <t>Qw</t>
  </si>
  <si>
    <t>Water Rate</t>
  </si>
  <si>
    <t>BWPD</t>
  </si>
  <si>
    <t>Qg</t>
  </si>
  <si>
    <t>Gas Rate</t>
  </si>
  <si>
    <t>MMscfd</t>
  </si>
  <si>
    <t>Po</t>
  </si>
  <si>
    <t>Operating Pressure</t>
  </si>
  <si>
    <t>psia</t>
  </si>
  <si>
    <t>To</t>
  </si>
  <si>
    <t>Operating Temperature</t>
  </si>
  <si>
    <t>F</t>
  </si>
  <si>
    <t>Oil API</t>
  </si>
  <si>
    <t>Water SG</t>
  </si>
  <si>
    <t>Gas SG</t>
  </si>
  <si>
    <t>Water Retention Time</t>
  </si>
  <si>
    <t>Oil Retention Time</t>
  </si>
  <si>
    <t>minutes</t>
  </si>
  <si>
    <t>Oil Viscosity</t>
  </si>
  <si>
    <t>Water Viscosity</t>
  </si>
  <si>
    <t>cP</t>
  </si>
  <si>
    <t>Gas Density</t>
  </si>
  <si>
    <t>lb/ft3</t>
  </si>
  <si>
    <t>Droplet Removal</t>
  </si>
  <si>
    <t>Liquid</t>
  </si>
  <si>
    <t>Water</t>
  </si>
  <si>
    <t>Oil</t>
  </si>
  <si>
    <t>micron</t>
  </si>
  <si>
    <t>DATA</t>
  </si>
  <si>
    <t>SOLUTION</t>
  </si>
  <si>
    <t>Oil SG</t>
  </si>
  <si>
    <t>Water Specific Gravity</t>
  </si>
  <si>
    <t>Gas Specific Gravity</t>
  </si>
  <si>
    <t>Oil Specific Gravity</t>
  </si>
  <si>
    <t>Delta SG</t>
  </si>
  <si>
    <r>
      <t>(h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max</t>
    </r>
  </si>
  <si>
    <t>Max oil pad thickness</t>
  </si>
  <si>
    <r>
      <t>(t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w</t>
    </r>
  </si>
  <si>
    <r>
      <t>(t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o</t>
    </r>
  </si>
  <si>
    <t>Aw/A</t>
  </si>
  <si>
    <t>Fraction of vessel cross-sectional area occupied by the water phase</t>
  </si>
  <si>
    <t>Beta coefficient</t>
  </si>
  <si>
    <t>See figure 5-20</t>
  </si>
  <si>
    <r>
      <t>d</t>
    </r>
    <r>
      <rPr>
        <vertAlign val="subscript"/>
        <sz val="11"/>
        <color theme="1"/>
        <rFont val="Calibri"/>
        <family val="2"/>
        <scheme val="minor"/>
      </rPr>
      <t>max</t>
    </r>
  </si>
  <si>
    <t>in</t>
  </si>
  <si>
    <t>DRAG COEFFICIENT</t>
  </si>
  <si>
    <t>Unitless</t>
  </si>
  <si>
    <t>Guess drag coefficient</t>
  </si>
  <si>
    <t>Settling velocity of droplet</t>
  </si>
  <si>
    <t>Reynold number</t>
  </si>
  <si>
    <t>Calculated drag coefficient</t>
  </si>
  <si>
    <t>Difference</t>
  </si>
  <si>
    <t>ft/s</t>
  </si>
  <si>
    <t>Gas Viscosity</t>
  </si>
  <si>
    <t>From graph</t>
  </si>
  <si>
    <r>
      <rPr>
        <sz val="11"/>
        <color theme="1"/>
        <rFont val="Calibri"/>
        <family val="2"/>
      </rPr>
      <t>μ</t>
    </r>
    <r>
      <rPr>
        <vertAlign val="subscript"/>
        <sz val="11"/>
        <color theme="1"/>
        <rFont val="Calibri"/>
        <family val="2"/>
      </rPr>
      <t>g</t>
    </r>
  </si>
  <si>
    <r>
      <t>μ</t>
    </r>
    <r>
      <rPr>
        <vertAlign val="subscript"/>
        <sz val="11"/>
        <color theme="1"/>
        <rFont val="Calibri"/>
        <family val="2"/>
      </rPr>
      <t>w</t>
    </r>
  </si>
  <si>
    <r>
      <t>μ</t>
    </r>
    <r>
      <rPr>
        <vertAlign val="subscript"/>
        <sz val="11"/>
        <color theme="1"/>
        <rFont val="Calibri"/>
        <family val="2"/>
      </rPr>
      <t>o</t>
    </r>
  </si>
  <si>
    <t>Oil Density</t>
  </si>
  <si>
    <t>R</t>
  </si>
  <si>
    <t>Input</t>
  </si>
  <si>
    <t>Calculated</t>
  </si>
  <si>
    <t>Guess</t>
  </si>
  <si>
    <t>Z</t>
  </si>
  <si>
    <t>Compressibility factor</t>
  </si>
  <si>
    <t>From graph 3-9</t>
  </si>
  <si>
    <t>From graph 3-17</t>
  </si>
  <si>
    <t>Diameter vs Length for Gas Capacity Constraint</t>
  </si>
  <si>
    <t>d (in)</t>
  </si>
  <si>
    <t>in.ft</t>
  </si>
  <si>
    <t>Diameter vs Length for Liquid Retention Time Constraint</t>
  </si>
  <si>
    <t>SR</t>
  </si>
  <si>
    <r>
      <t>L</t>
    </r>
    <r>
      <rPr>
        <b/>
        <vertAlign val="subscript"/>
        <sz val="11"/>
        <color theme="1"/>
        <rFont val="Calibri"/>
        <family val="2"/>
        <scheme val="minor"/>
      </rPr>
      <t>eff</t>
    </r>
    <r>
      <rPr>
        <b/>
        <sz val="11"/>
        <color theme="1"/>
        <rFont val="Calibri"/>
        <family val="2"/>
        <scheme val="minor"/>
      </rPr>
      <t xml:space="preserve"> (ft)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</si>
  <si>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ss</t>
    </r>
    <r>
      <rPr>
        <b/>
        <sz val="11"/>
        <color theme="1"/>
        <rFont val="Calibri"/>
        <family val="2"/>
        <scheme val="minor"/>
      </rPr>
      <t xml:space="preserve"> (ft)</t>
    </r>
  </si>
  <si>
    <t>in2.ft</t>
  </si>
  <si>
    <r>
      <t>d.L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scheme val="minor"/>
      </rPr>
      <t xml:space="preserve"> (gas capacity constraint)</t>
    </r>
  </si>
  <si>
    <r>
      <t>d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L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scheme val="minor"/>
      </rPr>
      <t xml:space="preserve"> (liquid capacity constraint)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</si>
</sst>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6" formatCode="0.0000"/>
    <numFmt numFmtId="170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399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1" fillId="0" borderId="0" xfId="0" applyFont="1"/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vertical="top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4" xfId="0" applyFill="1" applyBorder="1"/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0" borderId="4" xfId="0" applyFont="1" applyBorder="1"/>
    <xf numFmtId="0" fontId="0" fillId="4" borderId="4" xfId="0" applyFill="1" applyBorder="1" applyAlignment="1">
      <alignment horizontal="center"/>
    </xf>
    <xf numFmtId="166" fontId="0" fillId="0" borderId="0" xfId="0" applyNumberForma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top"/>
    </xf>
    <xf numFmtId="0" fontId="0" fillId="0" borderId="4" xfId="0" applyBorder="1" applyAlignment="1">
      <alignment wrapText="1"/>
    </xf>
    <xf numFmtId="170" fontId="0" fillId="3" borderId="4" xfId="0" applyNumberFormat="1" applyFill="1" applyBorder="1" applyAlignment="1">
      <alignment horizontal="center"/>
    </xf>
    <xf numFmtId="1" fontId="0" fillId="3" borderId="4" xfId="0" applyNumberFormat="1" applyFill="1" applyBorder="1" applyAlignment="1">
      <alignment horizontal="center"/>
    </xf>
    <xf numFmtId="170" fontId="0" fillId="0" borderId="5" xfId="0" applyNumberFormat="1" applyBorder="1" applyAlignment="1">
      <alignment horizontal="center" vertical="top"/>
    </xf>
    <xf numFmtId="170" fontId="0" fillId="0" borderId="5" xfId="0" applyNumberFormat="1" applyBorder="1" applyAlignment="1">
      <alignment horizontal="center"/>
    </xf>
    <xf numFmtId="0" fontId="0" fillId="2" borderId="4" xfId="0" applyFill="1" applyBorder="1"/>
    <xf numFmtId="0" fontId="0" fillId="3" borderId="4" xfId="0" applyFill="1" applyBorder="1"/>
    <xf numFmtId="0" fontId="0" fillId="5" borderId="4" xfId="0" applyFill="1" applyBorder="1"/>
    <xf numFmtId="0" fontId="7" fillId="7" borderId="1" xfId="0" applyFont="1" applyFill="1" applyBorder="1"/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0" fontId="8" fillId="7" borderId="3" xfId="0" applyFont="1" applyFill="1" applyBorder="1" applyAlignment="1">
      <alignment horizontal="center"/>
    </xf>
    <xf numFmtId="170" fontId="0" fillId="3" borderId="4" xfId="0" applyNumberForma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</xdr:colOff>
      <xdr:row>45</xdr:row>
      <xdr:rowOff>121920</xdr:rowOff>
    </xdr:from>
    <xdr:to>
      <xdr:col>5</xdr:col>
      <xdr:colOff>640080</xdr:colOff>
      <xdr:row>51</xdr:row>
      <xdr:rowOff>76200</xdr:rowOff>
    </xdr:to>
    <xdr:sp macro="" textlink="">
      <xdr:nvSpPr>
        <xdr:cNvPr id="3" name="Callout: Right Arrow 2">
          <a:extLst>
            <a:ext uri="{FF2B5EF4-FFF2-40B4-BE49-F238E27FC236}">
              <a16:creationId xmlns:a16="http://schemas.microsoft.com/office/drawing/2014/main" id="{F34B8710-3610-5A6D-6356-FBAFCFFDB5B2}"/>
            </a:ext>
          </a:extLst>
        </xdr:cNvPr>
        <xdr:cNvSpPr/>
      </xdr:nvSpPr>
      <xdr:spPr>
        <a:xfrm>
          <a:off x="2034540" y="9037320"/>
          <a:ext cx="4259580" cy="1066800"/>
        </a:xfrm>
        <a:prstGeom prst="rightArrowCallout">
          <a:avLst>
            <a:gd name="adj1" fmla="val 15909"/>
            <a:gd name="adj2" fmla="val 27273"/>
            <a:gd name="adj3" fmla="val 25000"/>
            <a:gd name="adj4" fmla="val 87382"/>
          </a:avLst>
        </a:prstGeom>
        <a:noFill/>
        <a:ln w="28575" cap="rnd">
          <a:solidFill>
            <a:srgbClr val="FF0000"/>
          </a:solidFill>
          <a:bevel/>
          <a:extLst>
            <a:ext uri="{C807C97D-BFC1-408E-A445-0C87EB9F89A2}">
              <ask:lineSketchStyleProps xmlns:ask="http://schemas.microsoft.com/office/drawing/2018/sketchyshapes" sd="1219033472">
                <a:custGeom>
                  <a:avLst/>
                  <a:gdLst>
                    <a:gd name="connsiteX0" fmla="*/ 0 w 4259580"/>
                    <a:gd name="connsiteY0" fmla="*/ 0 h 1066800"/>
                    <a:gd name="connsiteX1" fmla="*/ 3722106 w 4259580"/>
                    <a:gd name="connsiteY1" fmla="*/ 0 h 1066800"/>
                    <a:gd name="connsiteX2" fmla="*/ 3722106 w 4259580"/>
                    <a:gd name="connsiteY2" fmla="*/ 448541 h 1066800"/>
                    <a:gd name="connsiteX3" fmla="*/ 3992880 w 4259580"/>
                    <a:gd name="connsiteY3" fmla="*/ 448541 h 1066800"/>
                    <a:gd name="connsiteX4" fmla="*/ 3992880 w 4259580"/>
                    <a:gd name="connsiteY4" fmla="*/ 242452 h 1066800"/>
                    <a:gd name="connsiteX5" fmla="*/ 4259580 w 4259580"/>
                    <a:gd name="connsiteY5" fmla="*/ 533400 h 1066800"/>
                    <a:gd name="connsiteX6" fmla="*/ 3992880 w 4259580"/>
                    <a:gd name="connsiteY6" fmla="*/ 824348 h 1066800"/>
                    <a:gd name="connsiteX7" fmla="*/ 3992880 w 4259580"/>
                    <a:gd name="connsiteY7" fmla="*/ 618259 h 1066800"/>
                    <a:gd name="connsiteX8" fmla="*/ 3722106 w 4259580"/>
                    <a:gd name="connsiteY8" fmla="*/ 618259 h 1066800"/>
                    <a:gd name="connsiteX9" fmla="*/ 3722106 w 4259580"/>
                    <a:gd name="connsiteY9" fmla="*/ 1066800 h 1066800"/>
                    <a:gd name="connsiteX10" fmla="*/ 0 w 4259580"/>
                    <a:gd name="connsiteY10" fmla="*/ 1066800 h 1066800"/>
                    <a:gd name="connsiteX11" fmla="*/ 0 w 4259580"/>
                    <a:gd name="connsiteY11" fmla="*/ 0 h 10668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</a:cxnLst>
                  <a:rect l="l" t="t" r="r" b="b"/>
                  <a:pathLst>
                    <a:path w="4259580" h="1066800" extrusionOk="0">
                      <a:moveTo>
                        <a:pt x="0" y="0"/>
                      </a:moveTo>
                      <a:cubicBezTo>
                        <a:pt x="1809624" y="118645"/>
                        <a:pt x="2308744" y="116012"/>
                        <a:pt x="3722106" y="0"/>
                      </a:cubicBezTo>
                      <a:cubicBezTo>
                        <a:pt x="3723217" y="58128"/>
                        <a:pt x="3758681" y="281398"/>
                        <a:pt x="3722106" y="448541"/>
                      </a:cubicBezTo>
                      <a:cubicBezTo>
                        <a:pt x="3776187" y="432487"/>
                        <a:pt x="3930468" y="446034"/>
                        <a:pt x="3992880" y="448541"/>
                      </a:cubicBezTo>
                      <a:cubicBezTo>
                        <a:pt x="3980491" y="378320"/>
                        <a:pt x="3987133" y="277749"/>
                        <a:pt x="3992880" y="242452"/>
                      </a:cubicBezTo>
                      <a:cubicBezTo>
                        <a:pt x="4071574" y="357477"/>
                        <a:pt x="4126429" y="397986"/>
                        <a:pt x="4259580" y="533400"/>
                      </a:cubicBezTo>
                      <a:cubicBezTo>
                        <a:pt x="4158942" y="610596"/>
                        <a:pt x="4081361" y="745829"/>
                        <a:pt x="3992880" y="824348"/>
                      </a:cubicBezTo>
                      <a:cubicBezTo>
                        <a:pt x="4008159" y="763351"/>
                        <a:pt x="3983720" y="704454"/>
                        <a:pt x="3992880" y="618259"/>
                      </a:cubicBezTo>
                      <a:cubicBezTo>
                        <a:pt x="3916460" y="639545"/>
                        <a:pt x="3821409" y="595191"/>
                        <a:pt x="3722106" y="618259"/>
                      </a:cubicBezTo>
                      <a:cubicBezTo>
                        <a:pt x="3731467" y="836225"/>
                        <a:pt x="3750351" y="969845"/>
                        <a:pt x="3722106" y="1066800"/>
                      </a:cubicBezTo>
                      <a:cubicBezTo>
                        <a:pt x="3015496" y="935846"/>
                        <a:pt x="1245351" y="1023226"/>
                        <a:pt x="0" y="1066800"/>
                      </a:cubicBezTo>
                      <a:cubicBezTo>
                        <a:pt x="8158" y="743576"/>
                        <a:pt x="-23403" y="499237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oneCellAnchor>
    <xdr:from>
      <xdr:col>5</xdr:col>
      <xdr:colOff>662940</xdr:colOff>
      <xdr:row>47</xdr:row>
      <xdr:rowOff>68580</xdr:rowOff>
    </xdr:from>
    <xdr:ext cx="4255717" cy="43678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F70978F-74DB-A451-DF1A-4ABD38B71DBB}"/>
            </a:ext>
          </a:extLst>
        </xdr:cNvPr>
        <xdr:cNvSpPr txBox="1"/>
      </xdr:nvSpPr>
      <xdr:spPr>
        <a:xfrm>
          <a:off x="6316980" y="9364980"/>
          <a:ext cx="4255717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L</a:t>
          </a:r>
          <a:r>
            <a:rPr lang="en-ID" sz="1100" baseline="-25000"/>
            <a:t>eff </a:t>
          </a:r>
          <a:r>
            <a:rPr lang="en-ID" sz="1100"/>
            <a:t>are low. We can see further</a:t>
          </a:r>
          <a:r>
            <a:rPr lang="en-ID" sz="1100" baseline="0"/>
            <a:t> that SR (Slenderness Ratio) is also low.</a:t>
          </a:r>
        </a:p>
        <a:p>
          <a:r>
            <a:rPr lang="en-ID" sz="1100" baseline="0"/>
            <a:t>Thus, gas capacity constraint does not govern. </a:t>
          </a:r>
          <a:endParaRPr lang="en-ID" sz="1100"/>
        </a:p>
      </xdr:txBody>
    </xdr:sp>
    <xdr:clientData/>
  </xdr:oneCellAnchor>
  <xdr:twoCellAnchor>
    <xdr:from>
      <xdr:col>3</xdr:col>
      <xdr:colOff>1112520</xdr:colOff>
      <xdr:row>55</xdr:row>
      <xdr:rowOff>160020</xdr:rowOff>
    </xdr:from>
    <xdr:to>
      <xdr:col>5</xdr:col>
      <xdr:colOff>571500</xdr:colOff>
      <xdr:row>62</xdr:row>
      <xdr:rowOff>68580</xdr:rowOff>
    </xdr:to>
    <xdr:sp macro="" textlink="">
      <xdr:nvSpPr>
        <xdr:cNvPr id="5" name="Callout: Right Arrow 4">
          <a:extLst>
            <a:ext uri="{FF2B5EF4-FFF2-40B4-BE49-F238E27FC236}">
              <a16:creationId xmlns:a16="http://schemas.microsoft.com/office/drawing/2014/main" id="{480A0F50-8081-4DCB-B499-79064B69C553}"/>
            </a:ext>
          </a:extLst>
        </xdr:cNvPr>
        <xdr:cNvSpPr/>
      </xdr:nvSpPr>
      <xdr:spPr>
        <a:xfrm>
          <a:off x="4480560" y="10919460"/>
          <a:ext cx="1744980" cy="1203960"/>
        </a:xfrm>
        <a:prstGeom prst="rightArrowCallout">
          <a:avLst>
            <a:gd name="adj1" fmla="val 17175"/>
            <a:gd name="adj2" fmla="val 27273"/>
            <a:gd name="adj3" fmla="val 25000"/>
            <a:gd name="adj4" fmla="val 72874"/>
          </a:avLst>
        </a:prstGeom>
        <a:noFill/>
        <a:ln w="28575" cap="rnd">
          <a:solidFill>
            <a:srgbClr val="FF0000"/>
          </a:solidFill>
          <a:bevel/>
          <a:extLst>
            <a:ext uri="{C807C97D-BFC1-408E-A445-0C87EB9F89A2}">
              <ask:lineSketchStyleProps xmlns:ask="http://schemas.microsoft.com/office/drawing/2018/sketchyshapes" sd="1219033472">
                <a:custGeom>
                  <a:avLst/>
                  <a:gdLst>
                    <a:gd name="connsiteX0" fmla="*/ 0 w 4259580"/>
                    <a:gd name="connsiteY0" fmla="*/ 0 h 1066800"/>
                    <a:gd name="connsiteX1" fmla="*/ 3722106 w 4259580"/>
                    <a:gd name="connsiteY1" fmla="*/ 0 h 1066800"/>
                    <a:gd name="connsiteX2" fmla="*/ 3722106 w 4259580"/>
                    <a:gd name="connsiteY2" fmla="*/ 448541 h 1066800"/>
                    <a:gd name="connsiteX3" fmla="*/ 3992880 w 4259580"/>
                    <a:gd name="connsiteY3" fmla="*/ 448541 h 1066800"/>
                    <a:gd name="connsiteX4" fmla="*/ 3992880 w 4259580"/>
                    <a:gd name="connsiteY4" fmla="*/ 242452 h 1066800"/>
                    <a:gd name="connsiteX5" fmla="*/ 4259580 w 4259580"/>
                    <a:gd name="connsiteY5" fmla="*/ 533400 h 1066800"/>
                    <a:gd name="connsiteX6" fmla="*/ 3992880 w 4259580"/>
                    <a:gd name="connsiteY6" fmla="*/ 824348 h 1066800"/>
                    <a:gd name="connsiteX7" fmla="*/ 3992880 w 4259580"/>
                    <a:gd name="connsiteY7" fmla="*/ 618259 h 1066800"/>
                    <a:gd name="connsiteX8" fmla="*/ 3722106 w 4259580"/>
                    <a:gd name="connsiteY8" fmla="*/ 618259 h 1066800"/>
                    <a:gd name="connsiteX9" fmla="*/ 3722106 w 4259580"/>
                    <a:gd name="connsiteY9" fmla="*/ 1066800 h 1066800"/>
                    <a:gd name="connsiteX10" fmla="*/ 0 w 4259580"/>
                    <a:gd name="connsiteY10" fmla="*/ 1066800 h 1066800"/>
                    <a:gd name="connsiteX11" fmla="*/ 0 w 4259580"/>
                    <a:gd name="connsiteY11" fmla="*/ 0 h 10668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</a:cxnLst>
                  <a:rect l="l" t="t" r="r" b="b"/>
                  <a:pathLst>
                    <a:path w="4259580" h="1066800" extrusionOk="0">
                      <a:moveTo>
                        <a:pt x="0" y="0"/>
                      </a:moveTo>
                      <a:cubicBezTo>
                        <a:pt x="1809624" y="118645"/>
                        <a:pt x="2308744" y="116012"/>
                        <a:pt x="3722106" y="0"/>
                      </a:cubicBezTo>
                      <a:cubicBezTo>
                        <a:pt x="3723217" y="58128"/>
                        <a:pt x="3758681" y="281398"/>
                        <a:pt x="3722106" y="448541"/>
                      </a:cubicBezTo>
                      <a:cubicBezTo>
                        <a:pt x="3776187" y="432487"/>
                        <a:pt x="3930468" y="446034"/>
                        <a:pt x="3992880" y="448541"/>
                      </a:cubicBezTo>
                      <a:cubicBezTo>
                        <a:pt x="3980491" y="378320"/>
                        <a:pt x="3987133" y="277749"/>
                        <a:pt x="3992880" y="242452"/>
                      </a:cubicBezTo>
                      <a:cubicBezTo>
                        <a:pt x="4071574" y="357477"/>
                        <a:pt x="4126429" y="397986"/>
                        <a:pt x="4259580" y="533400"/>
                      </a:cubicBezTo>
                      <a:cubicBezTo>
                        <a:pt x="4158942" y="610596"/>
                        <a:pt x="4081361" y="745829"/>
                        <a:pt x="3992880" y="824348"/>
                      </a:cubicBezTo>
                      <a:cubicBezTo>
                        <a:pt x="4008159" y="763351"/>
                        <a:pt x="3983720" y="704454"/>
                        <a:pt x="3992880" y="618259"/>
                      </a:cubicBezTo>
                      <a:cubicBezTo>
                        <a:pt x="3916460" y="639545"/>
                        <a:pt x="3821409" y="595191"/>
                        <a:pt x="3722106" y="618259"/>
                      </a:cubicBezTo>
                      <a:cubicBezTo>
                        <a:pt x="3731467" y="836225"/>
                        <a:pt x="3750351" y="969845"/>
                        <a:pt x="3722106" y="1066800"/>
                      </a:cubicBezTo>
                      <a:cubicBezTo>
                        <a:pt x="3015496" y="935846"/>
                        <a:pt x="1245351" y="1023226"/>
                        <a:pt x="0" y="1066800"/>
                      </a:cubicBezTo>
                      <a:cubicBezTo>
                        <a:pt x="8158" y="743576"/>
                        <a:pt x="-23403" y="499237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oneCellAnchor>
    <xdr:from>
      <xdr:col>5</xdr:col>
      <xdr:colOff>579120</xdr:colOff>
      <xdr:row>57</xdr:row>
      <xdr:rowOff>152400</xdr:rowOff>
    </xdr:from>
    <xdr:ext cx="2707408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F4E74C0-815F-425A-84BA-F5F9EACF554C}"/>
            </a:ext>
          </a:extLst>
        </xdr:cNvPr>
        <xdr:cNvSpPr txBox="1"/>
      </xdr:nvSpPr>
      <xdr:spPr>
        <a:xfrm>
          <a:off x="6233160" y="11292840"/>
          <a:ext cx="270740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Choose SR (Slenderness</a:t>
          </a:r>
          <a:r>
            <a:rPr lang="en-ID" sz="1100" baseline="0"/>
            <a:t> Ratio) between 3-5.</a:t>
          </a:r>
          <a:endParaRPr lang="en-ID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502920</xdr:colOff>
      <xdr:row>1</xdr:row>
      <xdr:rowOff>120536</xdr:rowOff>
    </xdr:from>
    <xdr:to>
      <xdr:col>8</xdr:col>
      <xdr:colOff>518878</xdr:colOff>
      <xdr:row>18</xdr:row>
      <xdr:rowOff>64029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9966A4-319C-BCB4-C603-1E4EF6F46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0" y="303416"/>
          <a:ext cx="4892758" cy="305245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9</xdr:col>
      <xdr:colOff>79328</xdr:colOff>
      <xdr:row>1</xdr:row>
      <xdr:rowOff>22860</xdr:rowOff>
    </xdr:from>
    <xdr:to>
      <xdr:col>15</xdr:col>
      <xdr:colOff>525780</xdr:colOff>
      <xdr:row>25</xdr:row>
      <xdr:rowOff>152144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0BB907-0607-93BD-99AE-516C1880F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65728" y="205740"/>
          <a:ext cx="4104052" cy="451840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175261</xdr:colOff>
      <xdr:row>18</xdr:row>
      <xdr:rowOff>175260</xdr:rowOff>
    </xdr:from>
    <xdr:to>
      <xdr:col>8</xdr:col>
      <xdr:colOff>569489</xdr:colOff>
      <xdr:row>49</xdr:row>
      <xdr:rowOff>37214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72667C0-6A92-C353-8848-E06962931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261" y="3467100"/>
          <a:ext cx="5271028" cy="55312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4</xdr:col>
      <xdr:colOff>15240</xdr:colOff>
      <xdr:row>31</xdr:row>
      <xdr:rowOff>129540</xdr:rowOff>
    </xdr:from>
    <xdr:to>
      <xdr:col>4</xdr:col>
      <xdr:colOff>15240</xdr:colOff>
      <xdr:row>43</xdr:row>
      <xdr:rowOff>91440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DE68863B-958F-B222-6B32-B7E9AE436E5C}"/>
            </a:ext>
          </a:extLst>
        </xdr:cNvPr>
        <xdr:cNvCxnSpPr/>
      </xdr:nvCxnSpPr>
      <xdr:spPr>
        <a:xfrm flipV="1">
          <a:off x="2453640" y="5798820"/>
          <a:ext cx="0" cy="21564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205740</xdr:colOff>
      <xdr:row>31</xdr:row>
      <xdr:rowOff>144780</xdr:rowOff>
    </xdr:from>
    <xdr:to>
      <xdr:col>3</xdr:col>
      <xdr:colOff>594360</xdr:colOff>
      <xdr:row>31</xdr:row>
      <xdr:rowOff>144780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EFD8FA16-366F-7C9F-873B-51035470BB78}"/>
            </a:ext>
          </a:extLst>
        </xdr:cNvPr>
        <xdr:cNvCxnSpPr/>
      </xdr:nvCxnSpPr>
      <xdr:spPr>
        <a:xfrm flipH="1">
          <a:off x="815340" y="5814060"/>
          <a:ext cx="16078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289560</xdr:colOff>
      <xdr:row>49</xdr:row>
      <xdr:rowOff>99060</xdr:rowOff>
    </xdr:from>
    <xdr:to>
      <xdr:col>12</xdr:col>
      <xdr:colOff>342900</xdr:colOff>
      <xdr:row>96</xdr:row>
      <xdr:rowOff>112438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4B9F323-5514-4F08-AD84-4A41F79D9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9160" y="9060180"/>
          <a:ext cx="6758940" cy="860873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5</xdr:col>
      <xdr:colOff>594360</xdr:colOff>
      <xdr:row>90</xdr:row>
      <xdr:rowOff>167640</xdr:rowOff>
    </xdr:from>
    <xdr:to>
      <xdr:col>6</xdr:col>
      <xdr:colOff>60960</xdr:colOff>
      <xdr:row>91</xdr:row>
      <xdr:rowOff>60960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1C5DAE5B-DE9B-1C31-9152-0CC28AE61469}"/>
            </a:ext>
          </a:extLst>
        </xdr:cNvPr>
        <xdr:cNvCxnSpPr/>
      </xdr:nvCxnSpPr>
      <xdr:spPr>
        <a:xfrm flipH="1" flipV="1">
          <a:off x="3642360" y="16626840"/>
          <a:ext cx="76200" cy="76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594360</xdr:colOff>
      <xdr:row>70</xdr:row>
      <xdr:rowOff>99060</xdr:rowOff>
    </xdr:from>
    <xdr:to>
      <xdr:col>5</xdr:col>
      <xdr:colOff>594360</xdr:colOff>
      <xdr:row>90</xdr:row>
      <xdr:rowOff>152400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D95A550F-2646-D8A8-DD92-8F55B3A06FE0}"/>
            </a:ext>
          </a:extLst>
        </xdr:cNvPr>
        <xdr:cNvCxnSpPr/>
      </xdr:nvCxnSpPr>
      <xdr:spPr>
        <a:xfrm flipV="1">
          <a:off x="3642360" y="12900660"/>
          <a:ext cx="0" cy="37109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175260</xdr:colOff>
      <xdr:row>70</xdr:row>
      <xdr:rowOff>99060</xdr:rowOff>
    </xdr:from>
    <xdr:to>
      <xdr:col>6</xdr:col>
      <xdr:colOff>0</xdr:colOff>
      <xdr:row>70</xdr:row>
      <xdr:rowOff>99060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563D190C-1854-C0AC-131D-0D73D287654D}"/>
            </a:ext>
          </a:extLst>
        </xdr:cNvPr>
        <xdr:cNvCxnSpPr/>
      </xdr:nvCxnSpPr>
      <xdr:spPr>
        <a:xfrm flipH="1">
          <a:off x="2004060" y="12900660"/>
          <a:ext cx="165354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2438</xdr:colOff>
      <xdr:row>69</xdr:row>
      <xdr:rowOff>137160</xdr:rowOff>
    </xdr:from>
    <xdr:to>
      <xdr:col>3</xdr:col>
      <xdr:colOff>205740</xdr:colOff>
      <xdr:row>70</xdr:row>
      <xdr:rowOff>129540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B2AC19E4-C04E-C491-2E0C-D812B91C8F12}"/>
            </a:ext>
          </a:extLst>
        </xdr:cNvPr>
        <xdr:cNvCxnSpPr/>
      </xdr:nvCxnSpPr>
      <xdr:spPr>
        <a:xfrm flipH="1" flipV="1">
          <a:off x="1831238" y="12755880"/>
          <a:ext cx="203302" cy="1752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190500</xdr:colOff>
      <xdr:row>49</xdr:row>
      <xdr:rowOff>169766</xdr:rowOff>
    </xdr:from>
    <xdr:to>
      <xdr:col>20</xdr:col>
      <xdr:colOff>585921</xdr:colOff>
      <xdr:row>68</xdr:row>
      <xdr:rowOff>178458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62B1CDA-DC2D-D776-A372-A461BCD7C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15300" y="9130886"/>
          <a:ext cx="4662621" cy="3483412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13</xdr:col>
      <xdr:colOff>190501</xdr:colOff>
      <xdr:row>69</xdr:row>
      <xdr:rowOff>83820</xdr:rowOff>
    </xdr:from>
    <xdr:to>
      <xdr:col>19</xdr:col>
      <xdr:colOff>396241</xdr:colOff>
      <xdr:row>86</xdr:row>
      <xdr:rowOff>89359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BE10BBB-320D-584D-05A7-C16D0C95A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15301" y="12702540"/>
          <a:ext cx="3863340" cy="311449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327661</xdr:colOff>
      <xdr:row>97</xdr:row>
      <xdr:rowOff>7620</xdr:rowOff>
    </xdr:from>
    <xdr:to>
      <xdr:col>13</xdr:col>
      <xdr:colOff>1</xdr:colOff>
      <xdr:row>125</xdr:row>
      <xdr:rowOff>57664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2166355-5A64-4DD0-85AE-D23D8B2FD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37261" y="17746980"/>
          <a:ext cx="6987540" cy="517068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3</xdr:col>
      <xdr:colOff>182880</xdr:colOff>
      <xdr:row>105</xdr:row>
      <xdr:rowOff>7620</xdr:rowOff>
    </xdr:from>
    <xdr:to>
      <xdr:col>3</xdr:col>
      <xdr:colOff>182880</xdr:colOff>
      <xdr:row>119</xdr:row>
      <xdr:rowOff>38100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CC7C926E-01C5-247A-DEF2-F2EDF965960C}"/>
            </a:ext>
          </a:extLst>
        </xdr:cNvPr>
        <xdr:cNvCxnSpPr/>
      </xdr:nvCxnSpPr>
      <xdr:spPr>
        <a:xfrm flipV="1">
          <a:off x="2011680" y="19210020"/>
          <a:ext cx="0" cy="2590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45720</xdr:colOff>
      <xdr:row>105</xdr:row>
      <xdr:rowOff>0</xdr:rowOff>
    </xdr:from>
    <xdr:to>
      <xdr:col>3</xdr:col>
      <xdr:colOff>182880</xdr:colOff>
      <xdr:row>105</xdr:row>
      <xdr:rowOff>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FE61C3F2-36FA-1700-FD43-27DCC10DA4D0}"/>
            </a:ext>
          </a:extLst>
        </xdr:cNvPr>
        <xdr:cNvCxnSpPr/>
      </xdr:nvCxnSpPr>
      <xdr:spPr>
        <a:xfrm flipH="1">
          <a:off x="1874520" y="19202400"/>
          <a:ext cx="13716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CD34F-91C7-4C58-A903-1DCA1593E430}">
  <dimension ref="B1:H62"/>
  <sheetViews>
    <sheetView showGridLines="0" tabSelected="1" workbookViewId="0">
      <selection activeCell="F12" sqref="F12"/>
    </sheetView>
  </sheetViews>
  <sheetFormatPr defaultRowHeight="14.4" x14ac:dyDescent="0.3"/>
  <cols>
    <col min="2" max="3" width="20.109375" customWidth="1"/>
    <col min="4" max="4" width="16.6640625" style="7" customWidth="1"/>
    <col min="5" max="5" width="16.6640625" style="4" customWidth="1"/>
    <col min="6" max="6" width="25.33203125" customWidth="1"/>
    <col min="8" max="8" width="15.44140625" customWidth="1"/>
  </cols>
  <sheetData>
    <row r="1" spans="2:8" ht="15" thickBot="1" x14ac:dyDescent="0.35"/>
    <row r="2" spans="2:8" ht="21.6" thickBot="1" x14ac:dyDescent="0.45">
      <c r="B2" s="41" t="s">
        <v>31</v>
      </c>
      <c r="C2" s="42"/>
      <c r="D2" s="43"/>
      <c r="E2" s="44"/>
    </row>
    <row r="3" spans="2:8" ht="6.6" customHeight="1" x14ac:dyDescent="0.3">
      <c r="B3" s="19"/>
      <c r="C3" s="20"/>
      <c r="D3" s="21"/>
      <c r="E3" s="22"/>
    </row>
    <row r="4" spans="2:8" x14ac:dyDescent="0.3">
      <c r="B4" s="13" t="s">
        <v>0</v>
      </c>
      <c r="C4" s="13" t="s">
        <v>1</v>
      </c>
      <c r="D4" s="11" t="s">
        <v>2</v>
      </c>
      <c r="E4" s="25">
        <v>5000</v>
      </c>
      <c r="G4" s="38"/>
      <c r="H4" s="13" t="s">
        <v>63</v>
      </c>
    </row>
    <row r="5" spans="2:8" x14ac:dyDescent="0.3">
      <c r="B5" s="13" t="s">
        <v>3</v>
      </c>
      <c r="C5" s="13" t="s">
        <v>4</v>
      </c>
      <c r="D5" s="11" t="s">
        <v>5</v>
      </c>
      <c r="E5" s="25">
        <v>3000</v>
      </c>
      <c r="G5" s="39"/>
      <c r="H5" s="13" t="s">
        <v>64</v>
      </c>
    </row>
    <row r="6" spans="2:8" x14ac:dyDescent="0.3">
      <c r="B6" s="13" t="s">
        <v>6</v>
      </c>
      <c r="C6" s="13" t="s">
        <v>7</v>
      </c>
      <c r="D6" s="11" t="s">
        <v>8</v>
      </c>
      <c r="E6" s="25">
        <v>5</v>
      </c>
      <c r="G6" s="40"/>
      <c r="H6" s="13" t="s">
        <v>57</v>
      </c>
    </row>
    <row r="7" spans="2:8" x14ac:dyDescent="0.3">
      <c r="B7" s="13" t="s">
        <v>9</v>
      </c>
      <c r="C7" s="13" t="s">
        <v>10</v>
      </c>
      <c r="D7" s="11" t="s">
        <v>11</v>
      </c>
      <c r="E7" s="25">
        <v>100</v>
      </c>
      <c r="G7" s="23"/>
      <c r="H7" s="13" t="s">
        <v>65</v>
      </c>
    </row>
    <row r="8" spans="2:8" x14ac:dyDescent="0.3">
      <c r="B8" s="13" t="s">
        <v>12</v>
      </c>
      <c r="C8" s="13" t="s">
        <v>13</v>
      </c>
      <c r="D8" s="11" t="s">
        <v>14</v>
      </c>
      <c r="E8" s="25">
        <v>90</v>
      </c>
    </row>
    <row r="9" spans="2:8" x14ac:dyDescent="0.3">
      <c r="B9" s="13"/>
      <c r="C9" s="13"/>
      <c r="D9" s="11" t="s">
        <v>62</v>
      </c>
      <c r="E9" s="26">
        <f>E8+460</f>
        <v>550</v>
      </c>
    </row>
    <row r="10" spans="2:8" x14ac:dyDescent="0.3">
      <c r="B10" s="13" t="s">
        <v>15</v>
      </c>
      <c r="C10" s="13"/>
      <c r="D10" s="11"/>
      <c r="E10" s="25">
        <v>30</v>
      </c>
    </row>
    <row r="11" spans="2:8" x14ac:dyDescent="0.3">
      <c r="B11" s="13" t="s">
        <v>16</v>
      </c>
      <c r="C11" s="13" t="s">
        <v>34</v>
      </c>
      <c r="D11" s="11"/>
      <c r="E11" s="25">
        <v>1.07</v>
      </c>
    </row>
    <row r="12" spans="2:8" x14ac:dyDescent="0.3">
      <c r="B12" s="13" t="s">
        <v>17</v>
      </c>
      <c r="C12" s="13" t="s">
        <v>35</v>
      </c>
      <c r="D12" s="11"/>
      <c r="E12" s="25">
        <v>0.6</v>
      </c>
    </row>
    <row r="13" spans="2:8" ht="15.6" x14ac:dyDescent="0.35">
      <c r="B13" s="13" t="s">
        <v>40</v>
      </c>
      <c r="C13" s="13" t="s">
        <v>18</v>
      </c>
      <c r="D13" s="11" t="s">
        <v>20</v>
      </c>
      <c r="E13" s="25">
        <v>10</v>
      </c>
    </row>
    <row r="14" spans="2:8" ht="15.6" x14ac:dyDescent="0.35">
      <c r="B14" s="13" t="s">
        <v>41</v>
      </c>
      <c r="C14" s="13" t="s">
        <v>19</v>
      </c>
      <c r="D14" s="11" t="s">
        <v>20</v>
      </c>
      <c r="E14" s="25">
        <v>10</v>
      </c>
    </row>
    <row r="15" spans="2:8" ht="15.6" x14ac:dyDescent="0.35">
      <c r="B15" s="27" t="s">
        <v>60</v>
      </c>
      <c r="C15" s="13" t="s">
        <v>21</v>
      </c>
      <c r="D15" s="11" t="s">
        <v>23</v>
      </c>
      <c r="E15" s="25">
        <v>10</v>
      </c>
    </row>
    <row r="16" spans="2:8" ht="15.6" x14ac:dyDescent="0.35">
      <c r="B16" s="27" t="s">
        <v>59</v>
      </c>
      <c r="C16" s="13" t="s">
        <v>22</v>
      </c>
      <c r="D16" s="11" t="s">
        <v>23</v>
      </c>
      <c r="E16" s="25">
        <v>1</v>
      </c>
    </row>
    <row r="17" spans="2:6" x14ac:dyDescent="0.3">
      <c r="B17" s="13"/>
      <c r="C17" s="13" t="s">
        <v>24</v>
      </c>
      <c r="D17" s="11" t="s">
        <v>25</v>
      </c>
      <c r="E17" s="26">
        <f>E12*1.225</f>
        <v>0.73499999999999999</v>
      </c>
      <c r="F17" s="29"/>
    </row>
    <row r="18" spans="2:6" x14ac:dyDescent="0.3">
      <c r="B18" s="13" t="s">
        <v>33</v>
      </c>
      <c r="C18" s="13" t="s">
        <v>36</v>
      </c>
      <c r="D18" s="11"/>
      <c r="E18" s="26">
        <f>141.5/(E10+131.5)</f>
        <v>0.87616099071207432</v>
      </c>
    </row>
    <row r="19" spans="2:6" x14ac:dyDescent="0.3">
      <c r="B19" s="13"/>
      <c r="C19" s="13" t="s">
        <v>61</v>
      </c>
      <c r="D19" s="11" t="s">
        <v>25</v>
      </c>
      <c r="E19" s="26">
        <f>E18*62.34</f>
        <v>54.619876160990714</v>
      </c>
    </row>
    <row r="20" spans="2:6" x14ac:dyDescent="0.3">
      <c r="B20" s="13" t="s">
        <v>26</v>
      </c>
      <c r="C20" s="13" t="s">
        <v>27</v>
      </c>
      <c r="D20" s="11" t="s">
        <v>30</v>
      </c>
      <c r="E20" s="25">
        <v>100</v>
      </c>
    </row>
    <row r="21" spans="2:6" x14ac:dyDescent="0.3">
      <c r="B21" s="13"/>
      <c r="C21" s="13" t="s">
        <v>28</v>
      </c>
      <c r="D21" s="11" t="s">
        <v>30</v>
      </c>
      <c r="E21" s="25">
        <v>500</v>
      </c>
    </row>
    <row r="22" spans="2:6" x14ac:dyDescent="0.3">
      <c r="B22" s="13"/>
      <c r="C22" s="13" t="s">
        <v>29</v>
      </c>
      <c r="D22" s="11" t="s">
        <v>30</v>
      </c>
      <c r="E22" s="25">
        <v>200</v>
      </c>
    </row>
    <row r="23" spans="2:6" ht="15.6" x14ac:dyDescent="0.35">
      <c r="B23" s="27" t="s">
        <v>58</v>
      </c>
      <c r="C23" s="13" t="s">
        <v>56</v>
      </c>
      <c r="D23" s="11" t="s">
        <v>23</v>
      </c>
      <c r="E23" s="28">
        <v>1.2E-2</v>
      </c>
      <c r="F23" t="s">
        <v>69</v>
      </c>
    </row>
    <row r="24" spans="2:6" x14ac:dyDescent="0.3">
      <c r="B24" s="27" t="s">
        <v>66</v>
      </c>
      <c r="C24" s="14" t="s">
        <v>67</v>
      </c>
      <c r="D24" s="11" t="s">
        <v>49</v>
      </c>
      <c r="E24" s="28">
        <v>0.99</v>
      </c>
      <c r="F24" s="3" t="s">
        <v>68</v>
      </c>
    </row>
    <row r="25" spans="2:6" ht="15" thickBot="1" x14ac:dyDescent="0.35"/>
    <row r="26" spans="2:6" ht="21.6" thickBot="1" x14ac:dyDescent="0.45">
      <c r="B26" s="41" t="s">
        <v>32</v>
      </c>
      <c r="C26" s="42"/>
      <c r="D26" s="43"/>
      <c r="E26" s="44"/>
    </row>
    <row r="27" spans="2:6" x14ac:dyDescent="0.3">
      <c r="B27" s="19"/>
      <c r="C27" s="20"/>
      <c r="D27" s="21"/>
      <c r="E27" s="22"/>
    </row>
    <row r="28" spans="2:6" x14ac:dyDescent="0.3">
      <c r="B28" s="13" t="s">
        <v>33</v>
      </c>
      <c r="C28" s="14" t="s">
        <v>36</v>
      </c>
      <c r="D28" s="11"/>
      <c r="E28" s="15">
        <f>141.5/(E10+131.5)</f>
        <v>0.87616099071207432</v>
      </c>
    </row>
    <row r="29" spans="2:6" x14ac:dyDescent="0.3">
      <c r="B29" s="13" t="s">
        <v>37</v>
      </c>
      <c r="C29" s="14"/>
      <c r="D29" s="11" t="s">
        <v>49</v>
      </c>
      <c r="E29" s="15">
        <f>E11-E28</f>
        <v>0.19383900928792575</v>
      </c>
    </row>
    <row r="30" spans="2:6" ht="15.6" x14ac:dyDescent="0.35">
      <c r="B30" s="13" t="s">
        <v>38</v>
      </c>
      <c r="C30" s="33" t="s">
        <v>39</v>
      </c>
      <c r="D30" s="11"/>
      <c r="E30" s="12">
        <f>0.00128*E14*E29*E21^2/E15</f>
        <v>62.028482972136239</v>
      </c>
    </row>
    <row r="31" spans="2:6" ht="43.2" x14ac:dyDescent="0.3">
      <c r="B31" s="11" t="s">
        <v>42</v>
      </c>
      <c r="C31" s="16" t="s">
        <v>43</v>
      </c>
      <c r="D31" s="11"/>
      <c r="E31" s="17">
        <f>0.5*E5*E13/(E14*E4+E13*E5)</f>
        <v>0.1875</v>
      </c>
    </row>
    <row r="32" spans="2:6" x14ac:dyDescent="0.3">
      <c r="B32" s="13" t="s">
        <v>44</v>
      </c>
      <c r="C32" s="13"/>
      <c r="D32" s="11"/>
      <c r="E32" s="18">
        <v>0.25</v>
      </c>
      <c r="F32" t="s">
        <v>45</v>
      </c>
    </row>
    <row r="33" spans="2:5" ht="15.6" x14ac:dyDescent="0.35">
      <c r="B33" s="13" t="s">
        <v>46</v>
      </c>
      <c r="C33" s="13"/>
      <c r="D33" s="11" t="s">
        <v>47</v>
      </c>
      <c r="E33" s="12">
        <f>E30/E32</f>
        <v>248.11393188854495</v>
      </c>
    </row>
    <row r="34" spans="2:5" ht="15" thickBot="1" x14ac:dyDescent="0.35"/>
    <row r="35" spans="2:5" ht="15" thickBot="1" x14ac:dyDescent="0.35">
      <c r="B35" s="1" t="s">
        <v>48</v>
      </c>
      <c r="C35" s="2"/>
      <c r="D35" s="8"/>
      <c r="E35" s="5"/>
    </row>
    <row r="36" spans="2:5" x14ac:dyDescent="0.3">
      <c r="B36" s="9"/>
    </row>
    <row r="37" spans="2:5" x14ac:dyDescent="0.3">
      <c r="B37" s="10" t="s">
        <v>50</v>
      </c>
      <c r="C37" s="10"/>
      <c r="D37" s="11" t="s">
        <v>49</v>
      </c>
      <c r="E37" s="23">
        <v>2.1476589753804558</v>
      </c>
    </row>
    <row r="38" spans="2:5" x14ac:dyDescent="0.3">
      <c r="B38" s="10" t="s">
        <v>51</v>
      </c>
      <c r="C38" s="10"/>
      <c r="D38" s="11" t="s">
        <v>55</v>
      </c>
      <c r="E38" s="24">
        <f>0.0119*(((E19-E17)/E17)*E20/E37)^0.5</f>
        <v>0.6952709368471206</v>
      </c>
    </row>
    <row r="39" spans="2:5" x14ac:dyDescent="0.3">
      <c r="B39" s="10" t="s">
        <v>52</v>
      </c>
      <c r="C39" s="10"/>
      <c r="D39" s="11" t="s">
        <v>49</v>
      </c>
      <c r="E39" s="24">
        <f>0.0049*E17*E38*E20/E23</f>
        <v>20.866818992124202</v>
      </c>
    </row>
    <row r="40" spans="2:5" x14ac:dyDescent="0.3">
      <c r="B40" s="10" t="s">
        <v>53</v>
      </c>
      <c r="C40" s="10"/>
      <c r="D40" s="11" t="s">
        <v>49</v>
      </c>
      <c r="E40" s="24">
        <f>24/E39+3/E39^0.5+0.34</f>
        <v>2.1468908367822732</v>
      </c>
    </row>
    <row r="41" spans="2:5" x14ac:dyDescent="0.3">
      <c r="B41" s="10" t="s">
        <v>54</v>
      </c>
      <c r="C41" s="10"/>
      <c r="D41" s="11" t="s">
        <v>49</v>
      </c>
      <c r="E41" s="24">
        <f>E37-E40</f>
        <v>7.6813859818258834E-4</v>
      </c>
    </row>
    <row r="43" spans="2:5" x14ac:dyDescent="0.3">
      <c r="B43" s="10" t="s">
        <v>78</v>
      </c>
      <c r="C43" s="10"/>
      <c r="D43" s="11" t="s">
        <v>72</v>
      </c>
      <c r="E43" s="24">
        <f>420*(E9*E24*E6/E7)*((E17/(E19-E17))*E37/E20)^0.5</f>
        <v>195.70866951097631</v>
      </c>
    </row>
    <row r="45" spans="2:5" x14ac:dyDescent="0.3">
      <c r="B45" s="31" t="s">
        <v>70</v>
      </c>
      <c r="C45" s="31"/>
      <c r="D45" s="31"/>
      <c r="E45" s="31"/>
    </row>
    <row r="47" spans="2:5" ht="15.6" x14ac:dyDescent="0.35">
      <c r="B47" s="30" t="s">
        <v>71</v>
      </c>
      <c r="C47" s="30" t="s">
        <v>75</v>
      </c>
      <c r="D47" s="32" t="s">
        <v>76</v>
      </c>
      <c r="E47" s="30" t="s">
        <v>74</v>
      </c>
    </row>
    <row r="48" spans="2:5" x14ac:dyDescent="0.3">
      <c r="B48" s="25">
        <v>60</v>
      </c>
      <c r="C48" s="24">
        <f>$E$43/B48</f>
        <v>3.2618111585162719</v>
      </c>
      <c r="D48" s="45">
        <f>C48+B48/12</f>
        <v>8.2618111585162719</v>
      </c>
      <c r="E48" s="34">
        <f>12*D48/B48</f>
        <v>1.6523622317032542</v>
      </c>
    </row>
    <row r="49" spans="2:6" x14ac:dyDescent="0.3">
      <c r="B49" s="25">
        <v>72</v>
      </c>
      <c r="C49" s="24">
        <f t="shared" ref="C49:C51" si="0">$E$43/B49</f>
        <v>2.7181759654302264</v>
      </c>
      <c r="D49" s="45">
        <f t="shared" ref="D49:D51" si="1">C49+B49/12</f>
        <v>8.7181759654302269</v>
      </c>
      <c r="E49" s="34">
        <f t="shared" ref="E49:E52" si="2">12*D49/B49</f>
        <v>1.4530293275717046</v>
      </c>
    </row>
    <row r="50" spans="2:6" x14ac:dyDescent="0.3">
      <c r="B50" s="25">
        <v>84</v>
      </c>
      <c r="C50" s="24">
        <f t="shared" si="0"/>
        <v>2.3298651132259085</v>
      </c>
      <c r="D50" s="45">
        <f t="shared" si="1"/>
        <v>9.3298651132259085</v>
      </c>
      <c r="E50" s="34">
        <f t="shared" si="2"/>
        <v>1.3328378733179871</v>
      </c>
    </row>
    <row r="51" spans="2:6" x14ac:dyDescent="0.3">
      <c r="B51" s="25">
        <v>96</v>
      </c>
      <c r="C51" s="24">
        <f t="shared" si="0"/>
        <v>2.0386319740726697</v>
      </c>
      <c r="D51" s="45">
        <f t="shared" si="1"/>
        <v>10.03863197407267</v>
      </c>
      <c r="E51" s="34">
        <f t="shared" si="2"/>
        <v>1.2548289967590838</v>
      </c>
    </row>
    <row r="52" spans="2:6" x14ac:dyDescent="0.3">
      <c r="D52" s="36"/>
      <c r="E52" s="37"/>
    </row>
    <row r="53" spans="2:6" x14ac:dyDescent="0.3">
      <c r="B53" s="10" t="s">
        <v>79</v>
      </c>
      <c r="C53" s="10"/>
      <c r="D53" s="11" t="s">
        <v>77</v>
      </c>
      <c r="E53" s="35">
        <f>1.42*(E5*E13+E4*E14)</f>
        <v>113600</v>
      </c>
    </row>
    <row r="55" spans="2:6" x14ac:dyDescent="0.3">
      <c r="B55" s="31" t="s">
        <v>73</v>
      </c>
      <c r="C55" s="31"/>
      <c r="D55" s="31"/>
      <c r="E55" s="31"/>
    </row>
    <row r="57" spans="2:6" ht="15.6" x14ac:dyDescent="0.35">
      <c r="B57" s="30" t="s">
        <v>71</v>
      </c>
      <c r="C57" s="30" t="s">
        <v>75</v>
      </c>
      <c r="D57" s="32" t="s">
        <v>76</v>
      </c>
      <c r="E57" s="30" t="s">
        <v>74</v>
      </c>
    </row>
    <row r="58" spans="2:6" x14ac:dyDescent="0.3">
      <c r="B58" s="25">
        <v>60</v>
      </c>
      <c r="C58" s="34">
        <f>$E$53/B58^2</f>
        <v>31.555555555555557</v>
      </c>
      <c r="D58" s="45">
        <f>4/3*C58</f>
        <v>42.074074074074076</v>
      </c>
      <c r="E58" s="34">
        <f>12*D58/B58</f>
        <v>8.4148148148148145</v>
      </c>
      <c r="F58" s="6"/>
    </row>
    <row r="59" spans="2:6" x14ac:dyDescent="0.3">
      <c r="B59" s="25">
        <v>72</v>
      </c>
      <c r="C59" s="34">
        <f t="shared" ref="C59:C62" si="3">$E$53/B59^2</f>
        <v>21.913580246913579</v>
      </c>
      <c r="D59" s="45">
        <f t="shared" ref="D59:D62" si="4">4/3*C59</f>
        <v>29.218106995884771</v>
      </c>
      <c r="E59" s="34">
        <f t="shared" ref="E59:E61" si="5">12*D59/B59</f>
        <v>4.8696844993141291</v>
      </c>
      <c r="F59" s="6"/>
    </row>
    <row r="60" spans="2:6" x14ac:dyDescent="0.3">
      <c r="B60" s="25">
        <v>84</v>
      </c>
      <c r="C60" s="34">
        <f t="shared" si="3"/>
        <v>16.099773242630384</v>
      </c>
      <c r="D60" s="45">
        <f t="shared" si="4"/>
        <v>21.466364323507179</v>
      </c>
      <c r="E60" s="34">
        <f t="shared" si="5"/>
        <v>3.06662347478674</v>
      </c>
      <c r="F60" s="6"/>
    </row>
    <row r="61" spans="2:6" x14ac:dyDescent="0.3">
      <c r="B61" s="25">
        <v>96</v>
      </c>
      <c r="C61" s="34">
        <f t="shared" si="3"/>
        <v>12.326388888888889</v>
      </c>
      <c r="D61" s="45">
        <f t="shared" si="4"/>
        <v>16.435185185185183</v>
      </c>
      <c r="E61" s="34">
        <f t="shared" si="5"/>
        <v>2.0543981481481479</v>
      </c>
      <c r="F61" s="6"/>
    </row>
    <row r="62" spans="2:6" x14ac:dyDescent="0.3">
      <c r="B62" s="25">
        <f>B61+12</f>
        <v>108</v>
      </c>
      <c r="C62" s="34">
        <f t="shared" si="3"/>
        <v>9.7393689986282581</v>
      </c>
      <c r="D62" s="45">
        <f t="shared" si="4"/>
        <v>12.985825331504344</v>
      </c>
      <c r="E62" s="34">
        <f t="shared" ref="E62" si="6">12*D62/B62</f>
        <v>1.4428694812782605</v>
      </c>
      <c r="F62" s="6"/>
    </row>
  </sheetData>
  <mergeCells count="9">
    <mergeCell ref="B43:C43"/>
    <mergeCell ref="B45:E45"/>
    <mergeCell ref="B55:E55"/>
    <mergeCell ref="B53:C53"/>
    <mergeCell ref="B41:C41"/>
    <mergeCell ref="B40:C40"/>
    <mergeCell ref="B39:C39"/>
    <mergeCell ref="B38:C38"/>
    <mergeCell ref="B37:C3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051A0-6AD5-4A8B-AA0F-4EC4B798BDB7}">
  <dimension ref="A1"/>
  <sheetViews>
    <sheetView topLeftCell="A34" workbookViewId="0">
      <selection activeCell="O115" sqref="O115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Screenshot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2022-05-01T08:59:47Z</dcterms:created>
  <dcterms:modified xsi:type="dcterms:W3CDTF">2022-05-30T05:10:50Z</dcterms:modified>
</cp:coreProperties>
</file>