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Missrifka 2021\20210911 Glycol Dehydrator Calculation\"/>
    </mc:Choice>
  </mc:AlternateContent>
  <xr:revisionPtr revIDLastSave="0" documentId="13_ncr:1_{B0F8E9B4-C554-404C-B961-B58681E208C4}" xr6:coauthVersionLast="47" xr6:coauthVersionMax="47" xr10:uidLastSave="{00000000-0000-0000-0000-000000000000}"/>
  <bookViews>
    <workbookView xWindow="-120" yWindow="-120" windowWidth="20730" windowHeight="11160" tabRatio="1000" xr2:uid="{0D4AE136-0B83-46F8-82C3-EE853D791ECB}"/>
  </bookViews>
  <sheets>
    <sheet name="Calculation" sheetId="1" r:id="rId1"/>
    <sheet name="Fig. 2" sheetId="2" r:id="rId2"/>
    <sheet name="Fig. 3" sheetId="8" r:id="rId3"/>
    <sheet name="Fig. 4" sheetId="9" r:id="rId4"/>
    <sheet name="Fig. 5" sheetId="10" r:id="rId5"/>
    <sheet name="Fig. 7" sheetId="7" r:id="rId6"/>
    <sheet name="Fig. 8" sheetId="12" r:id="rId7"/>
    <sheet name="Fig. 9" sheetId="13" r:id="rId8"/>
    <sheet name="Fig. 10" sheetId="14" r:id="rId9"/>
    <sheet name="Tab. 1A-1B" sheetId="5" r:id="rId10"/>
    <sheet name="Tab. 2A-2B" sheetId="6" r:id="rId11"/>
    <sheet name="Tab. 3A" sheetId="11" r:id="rId12"/>
    <sheet name="Tab. 4A" sheetId="3" r:id="rId13"/>
    <sheet name="Tab. 4B" sheetId="4" r:id="rId14"/>
    <sheet name="Tab. 5B" sheetId="15" r:id="rId15"/>
    <sheet name="Tab. 7" sheetId="16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1" l="1"/>
  <c r="D114" i="1"/>
  <c r="D103" i="1"/>
  <c r="D111" i="1" s="1"/>
  <c r="D100" i="1"/>
  <c r="D105" i="1"/>
  <c r="D96" i="1"/>
  <c r="D108" i="1" s="1"/>
  <c r="D89" i="1"/>
  <c r="D90" i="1" s="1"/>
  <c r="D82" i="1"/>
  <c r="D85" i="1" s="1"/>
  <c r="D31" i="1"/>
  <c r="D76" i="1"/>
  <c r="D77" i="1" s="1"/>
  <c r="D78" i="1" s="1"/>
  <c r="B52" i="1"/>
  <c r="C53" i="1"/>
  <c r="C52" i="1"/>
  <c r="C48" i="1"/>
  <c r="D34" i="1"/>
  <c r="D35" i="1" s="1"/>
  <c r="C49" i="1" s="1"/>
  <c r="D29" i="1"/>
  <c r="D26" i="1"/>
  <c r="D27" i="1"/>
  <c r="D97" i="1" l="1"/>
  <c r="D106" i="1"/>
  <c r="D104" i="1"/>
  <c r="D88" i="1"/>
  <c r="D92" i="1" s="1"/>
  <c r="B53" i="1"/>
  <c r="D112" i="1" l="1"/>
  <c r="D113" i="1" s="1"/>
  <c r="D107" i="1"/>
</calcChain>
</file>

<file path=xl/sharedStrings.xml><?xml version="1.0" encoding="utf-8"?>
<sst xmlns="http://schemas.openxmlformats.org/spreadsheetml/2006/main" count="153" uniqueCount="109">
  <si>
    <t>Gas flow rate</t>
  </si>
  <si>
    <t>MMscfd</t>
  </si>
  <si>
    <t>Gas specific gravity</t>
  </si>
  <si>
    <t>Operating pressure</t>
  </si>
  <si>
    <t>psig</t>
  </si>
  <si>
    <t>Contactor maximum operating pressure</t>
  </si>
  <si>
    <t>Gas inlet temperature</t>
  </si>
  <si>
    <t>Outlet gas water content required</t>
  </si>
  <si>
    <t>F</t>
  </si>
  <si>
    <t>lb/MMscf</t>
  </si>
  <si>
    <t>DATA</t>
  </si>
  <si>
    <t>DESIGN CRITERIA</t>
  </si>
  <si>
    <t>Glycol-water circulation rate</t>
  </si>
  <si>
    <t>gal TEG/lb H2O removed</t>
  </si>
  <si>
    <t>2.5-4 for most field dehydrator</t>
  </si>
  <si>
    <t>Lean TEG concentration from re-concentrator</t>
  </si>
  <si>
    <t>99.5% lean TEG for most design</t>
  </si>
  <si>
    <t>INLET SCRUBBER SIZING</t>
  </si>
  <si>
    <t>Height</t>
  </si>
  <si>
    <t>Outside diameter</t>
  </si>
  <si>
    <t>ft</t>
  </si>
  <si>
    <t>GLYCOL GAS CONTACTOR</t>
  </si>
  <si>
    <t>Correction factor for operating temperature (Ct)</t>
  </si>
  <si>
    <t>Correction factor for gas specific gravity (Cg)</t>
  </si>
  <si>
    <t>Unitless</t>
  </si>
  <si>
    <t>Table 1A (trayed) / Table 2A (packad)</t>
  </si>
  <si>
    <t>Table 1B (trayed) / Table 2B (packed)</t>
  </si>
  <si>
    <t>Gas capacity at operating condition</t>
  </si>
  <si>
    <t>Dew point depression</t>
  </si>
  <si>
    <t>Inlet gas water content</t>
  </si>
  <si>
    <t>Water removed</t>
  </si>
  <si>
    <t>lb/hr</t>
  </si>
  <si>
    <t>Outlet dew point temperature</t>
  </si>
  <si>
    <t>See Fig. 7</t>
  </si>
  <si>
    <t>Type of contactor</t>
  </si>
  <si>
    <t>Trayed / packed</t>
  </si>
  <si>
    <t>Trayed</t>
  </si>
  <si>
    <t>Fig. 3 (trayed) / Fig. 4 (packed)</t>
  </si>
  <si>
    <t>Gas capacity at reference condition (0.7 SG and 100 F)</t>
  </si>
  <si>
    <t>Fig. 7</t>
  </si>
  <si>
    <t>Figure 5 - Trays of Packing Required for Glycol Dehydrators</t>
  </si>
  <si>
    <t>Figure 2 - Gas capacity of vertical inlet scrubber</t>
  </si>
  <si>
    <t>Figure 3 - Gas capacity for trayed glycol - gas contactors</t>
  </si>
  <si>
    <t>Figure 4 - Gas capacity for packed glycol-gas contactors</t>
  </si>
  <si>
    <t>Figure 7 - water content and dew point</t>
  </si>
  <si>
    <t>See Fig. 5</t>
  </si>
  <si>
    <t>Table 3A</t>
  </si>
  <si>
    <t>Lean glycol SG at operating temperature</t>
  </si>
  <si>
    <t>Density of lean glycol at operating temperature</t>
  </si>
  <si>
    <t>lb/gal</t>
  </si>
  <si>
    <t>Rich TEG</t>
  </si>
  <si>
    <t>Equilibrium Line on the McCabe-Thiele Diagram</t>
  </si>
  <si>
    <t>Percent TEG</t>
  </si>
  <si>
    <t>Equilibrium Dew Point Temperature at Contactor Operating Temperature (Figure 8)</t>
  </si>
  <si>
    <t>Water content of gas at dew point temperature and contactor operating pressure, lb H2O/MMscf (Figure 7)</t>
  </si>
  <si>
    <t>McCabe-Thiele Diagram</t>
  </si>
  <si>
    <t>Top of column</t>
  </si>
  <si>
    <t>Bottom of column</t>
  </si>
  <si>
    <t>% TEG</t>
  </si>
  <si>
    <t>Water Content</t>
  </si>
  <si>
    <t>Number of theoretical tray</t>
  </si>
  <si>
    <t>Tray efficiency</t>
  </si>
  <si>
    <t>33.3% for trayed column</t>
  </si>
  <si>
    <t>No of actual tray</t>
  </si>
  <si>
    <t>Number of actual trays</t>
  </si>
  <si>
    <t>Rounded up</t>
  </si>
  <si>
    <t>Comment</t>
  </si>
  <si>
    <t>GLYCOL RECONCENTRATOR</t>
  </si>
  <si>
    <t>Glycol recirculation rate</t>
  </si>
  <si>
    <t>gal/hr</t>
  </si>
  <si>
    <t>Glycol circulation rate</t>
  </si>
  <si>
    <t>Reboiler duty</t>
  </si>
  <si>
    <t>Btu/hr</t>
  </si>
  <si>
    <t>Approximation only and accurate for most high pressure glycol dehydrator sizing</t>
  </si>
  <si>
    <t>Approximate Heat Load</t>
  </si>
  <si>
    <t>Detail Heat Load</t>
  </si>
  <si>
    <t>For high pressure glycol dehydrator</t>
  </si>
  <si>
    <t>Sensible heat required for glycol (Ql)</t>
  </si>
  <si>
    <t>Heat of vaporization required for water (Qw)</t>
  </si>
  <si>
    <t>Heat to vaporize reflux water in still (Qr)</t>
  </si>
  <si>
    <t>Heat loss from reboiler and stripping still (Ql)</t>
  </si>
  <si>
    <t>5000 to 20000 Btu/hr depending on reoiler size</t>
  </si>
  <si>
    <t>Total heat load</t>
  </si>
  <si>
    <t>in</t>
  </si>
  <si>
    <t>Stripping still size</t>
  </si>
  <si>
    <t>Fig. 10</t>
  </si>
  <si>
    <t>Cross section area of still</t>
  </si>
  <si>
    <t>in2</t>
  </si>
  <si>
    <t>SUMMARY OF REQUIREMENT</t>
  </si>
  <si>
    <t>Glycol-gas contactor outside diameter</t>
  </si>
  <si>
    <t>No of trays</t>
  </si>
  <si>
    <t>Maximum working pressure</t>
  </si>
  <si>
    <t>Glycol recirculation pump</t>
  </si>
  <si>
    <t>Minimum inside diameter</t>
  </si>
  <si>
    <t>Stripping still minimum inside diameter</t>
  </si>
  <si>
    <t>Stripping gas requirement</t>
  </si>
  <si>
    <t>2-10 scf/gallon of glycol recirculated</t>
  </si>
  <si>
    <t>scf/hr</t>
  </si>
  <si>
    <t>Glycol losses</t>
  </si>
  <si>
    <t>gallon/day</t>
  </si>
  <si>
    <t>Max. 0.1 gallon TEG per MMscf or 1 lb TEG per MMscf gas for well designed and maintained dehydrator</t>
  </si>
  <si>
    <t>SUMMARY OF STANDARD SIZE</t>
  </si>
  <si>
    <t>See Fig. 2/Table 4A</t>
  </si>
  <si>
    <t>Table 4B</t>
  </si>
  <si>
    <t>Shell height</t>
  </si>
  <si>
    <t>Table 7</t>
  </si>
  <si>
    <t>Input variable</t>
  </si>
  <si>
    <t>Value got from figures/tables</t>
  </si>
  <si>
    <t>Calculated variables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</si>
</sst>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71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0" fontId="3" fillId="2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1" fontId="3" fillId="0" borderId="2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3" fillId="3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2" fontId="3" fillId="4" borderId="3" xfId="0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0" fontId="3" fillId="4" borderId="1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2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McCabe-Thiele Diagram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Equilibrium line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Calculation!$B$40:$B$45</c:f>
              <c:numCache>
                <c:formatCode>General</c:formatCode>
                <c:ptCount val="6"/>
                <c:pt idx="0">
                  <c:v>100</c:v>
                </c:pt>
                <c:pt idx="1">
                  <c:v>99</c:v>
                </c:pt>
                <c:pt idx="2">
                  <c:v>98</c:v>
                </c:pt>
                <c:pt idx="3">
                  <c:v>97</c:v>
                </c:pt>
                <c:pt idx="4">
                  <c:v>96</c:v>
                </c:pt>
                <c:pt idx="5">
                  <c:v>95</c:v>
                </c:pt>
              </c:numCache>
            </c:numRef>
          </c:xVal>
          <c:yVal>
            <c:numRef>
              <c:f>Calculation!$D$40:$D$45</c:f>
              <c:numCache>
                <c:formatCode>General</c:formatCode>
                <c:ptCount val="6"/>
                <c:pt idx="0">
                  <c:v>0</c:v>
                </c:pt>
                <c:pt idx="1">
                  <c:v>3.2</c:v>
                </c:pt>
                <c:pt idx="2">
                  <c:v>6.3</c:v>
                </c:pt>
                <c:pt idx="3">
                  <c:v>9</c:v>
                </c:pt>
                <c:pt idx="4">
                  <c:v>11.7</c:v>
                </c:pt>
                <c:pt idx="5">
                  <c:v>13.3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D4D-44BF-ACC8-87DA720BEFB7}"/>
            </c:ext>
          </c:extLst>
        </c:ser>
        <c:ser>
          <c:idx val="2"/>
          <c:order val="1"/>
          <c:tx>
            <c:v>Initial condition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Calculation!$B$52</c:f>
              <c:numCache>
                <c:formatCode>0.0</c:formatCode>
                <c:ptCount val="1"/>
                <c:pt idx="0">
                  <c:v>99.5</c:v>
                </c:pt>
              </c:numCache>
            </c:numRef>
          </c:xVal>
          <c:yVal>
            <c:numRef>
              <c:f>Calculation!$C$52</c:f>
              <c:numCache>
                <c:formatCode>General</c:formatCode>
                <c:ptCount val="1"/>
                <c:pt idx="0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D4D-44BF-ACC8-87DA720BEFB7}"/>
            </c:ext>
          </c:extLst>
        </c:ser>
        <c:ser>
          <c:idx val="3"/>
          <c:order val="2"/>
          <c:tx>
            <c:v>Final condition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Calculation!$B$53</c:f>
              <c:numCache>
                <c:formatCode>0.0</c:formatCode>
                <c:ptCount val="1"/>
                <c:pt idx="0">
                  <c:v>96.044805366629134</c:v>
                </c:pt>
              </c:numCache>
            </c:numRef>
          </c:xVal>
          <c:yVal>
            <c:numRef>
              <c:f>Calculation!$C$53</c:f>
              <c:numCache>
                <c:formatCode>General</c:formatCode>
                <c:ptCount val="1"/>
                <c:pt idx="0">
                  <c:v>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D4D-44BF-ACC8-87DA720BEFB7}"/>
            </c:ext>
          </c:extLst>
        </c:ser>
        <c:ser>
          <c:idx val="0"/>
          <c:order val="3"/>
          <c:tx>
            <c:v>Operating line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Calculation!$B$52:$B$53</c:f>
              <c:numCache>
                <c:formatCode>0.0</c:formatCode>
                <c:ptCount val="2"/>
                <c:pt idx="0">
                  <c:v>99.5</c:v>
                </c:pt>
                <c:pt idx="1">
                  <c:v>96.044805366629134</c:v>
                </c:pt>
              </c:numCache>
            </c:numRef>
          </c:xVal>
          <c:yVal>
            <c:numRef>
              <c:f>Calculation!$C$52:$C$53</c:f>
              <c:numCache>
                <c:formatCode>General</c:formatCode>
                <c:ptCount val="2"/>
                <c:pt idx="0">
                  <c:v>7</c:v>
                </c:pt>
                <c:pt idx="1">
                  <c:v>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D4D-44BF-ACC8-87DA720BE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7740544"/>
        <c:axId val="1487733472"/>
      </c:scatterChart>
      <c:valAx>
        <c:axId val="1487740544"/>
        <c:scaling>
          <c:orientation val="maxMin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TEG Concentration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7733472"/>
        <c:crosses val="autoZero"/>
        <c:crossBetween val="midCat"/>
      </c:valAx>
      <c:valAx>
        <c:axId val="14877334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Water</a:t>
                </a:r>
                <a:r>
                  <a:rPr lang="en-ID" baseline="0"/>
                  <a:t> Content (lb/MMscf)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7740544"/>
        <c:crossesAt val="94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54</xdr:row>
      <xdr:rowOff>75465</xdr:rowOff>
    </xdr:from>
    <xdr:to>
      <xdr:col>3</xdr:col>
      <xdr:colOff>373673</xdr:colOff>
      <xdr:row>72</xdr:row>
      <xdr:rowOff>7326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37C42E2-4D4D-46D1-AB0E-A4E06B1A2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842596</xdr:colOff>
      <xdr:row>54</xdr:row>
      <xdr:rowOff>139211</xdr:rowOff>
    </xdr:from>
    <xdr:to>
      <xdr:col>4</xdr:col>
      <xdr:colOff>1897673</xdr:colOff>
      <xdr:row>60</xdr:row>
      <xdr:rowOff>117231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CB4E5134-EBF0-4B8A-A6EF-D49223A673ED}"/>
            </a:ext>
          </a:extLst>
        </xdr:cNvPr>
        <xdr:cNvSpPr/>
      </xdr:nvSpPr>
      <xdr:spPr>
        <a:xfrm>
          <a:off x="5744308" y="9481038"/>
          <a:ext cx="2454519" cy="989135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Operating</a:t>
          </a:r>
          <a:r>
            <a:rPr lang="en-ID" sz="1100" baseline="0"/>
            <a:t> line for McCabe-Thiele diagram is based on connecting a line between a point indicating the top of the column and a point indicating the bottom of column.</a:t>
          </a:r>
          <a:endParaRPr lang="en-ID" sz="1100"/>
        </a:p>
      </xdr:txBody>
    </xdr:sp>
    <xdr:clientData/>
  </xdr:twoCellAnchor>
  <xdr:twoCellAnchor>
    <xdr:from>
      <xdr:col>3</xdr:col>
      <xdr:colOff>848459</xdr:colOff>
      <xdr:row>61</xdr:row>
      <xdr:rowOff>130419</xdr:rowOff>
    </xdr:from>
    <xdr:to>
      <xdr:col>4</xdr:col>
      <xdr:colOff>1903536</xdr:colOff>
      <xdr:row>66</xdr:row>
      <xdr:rowOff>95251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619E8449-1447-44BE-8AFF-03E799811337}"/>
            </a:ext>
          </a:extLst>
        </xdr:cNvPr>
        <xdr:cNvSpPr/>
      </xdr:nvSpPr>
      <xdr:spPr>
        <a:xfrm>
          <a:off x="5750171" y="10651881"/>
          <a:ext cx="2454519" cy="807428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The equilibrium line can be constructed by determining the water content of the gas which would be in equilibrium with various concentration of TEG.</a:t>
          </a:r>
          <a:r>
            <a:rPr lang="en-ID" sz="1100" baseline="0"/>
            <a:t> </a:t>
          </a:r>
          <a:endParaRPr lang="en-ID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12</xdr:row>
      <xdr:rowOff>171449</xdr:rowOff>
    </xdr:from>
    <xdr:to>
      <xdr:col>9</xdr:col>
      <xdr:colOff>76200</xdr:colOff>
      <xdr:row>41</xdr:row>
      <xdr:rowOff>102672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F13807-78E8-4F86-8584-93EB13D9B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2457449"/>
          <a:ext cx="5038725" cy="5455723"/>
        </a:xfrm>
        <a:prstGeom prst="rect">
          <a:avLst/>
        </a:prstGeom>
      </xdr:spPr>
    </xdr:pic>
    <xdr:clientData/>
  </xdr:twoCellAnchor>
  <xdr:twoCellAnchor>
    <xdr:from>
      <xdr:col>4</xdr:col>
      <xdr:colOff>257175</xdr:colOff>
      <xdr:row>28</xdr:row>
      <xdr:rowOff>180975</xdr:rowOff>
    </xdr:from>
    <xdr:to>
      <xdr:col>4</xdr:col>
      <xdr:colOff>257175</xdr:colOff>
      <xdr:row>38</xdr:row>
      <xdr:rowOff>104775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8EE7761-D286-4143-9084-09A8CC268AC0}"/>
            </a:ext>
          </a:extLst>
        </xdr:cNvPr>
        <xdr:cNvCxnSpPr/>
      </xdr:nvCxnSpPr>
      <xdr:spPr>
        <a:xfrm flipV="1">
          <a:off x="2695575" y="5514975"/>
          <a:ext cx="0" cy="18288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390525</xdr:colOff>
      <xdr:row>28</xdr:row>
      <xdr:rowOff>180975</xdr:rowOff>
    </xdr:from>
    <xdr:to>
      <xdr:col>4</xdr:col>
      <xdr:colOff>276225</xdr:colOff>
      <xdr:row>28</xdr:row>
      <xdr:rowOff>180975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9E712696-8569-4627-84B0-80943FA9BED5}"/>
            </a:ext>
          </a:extLst>
        </xdr:cNvPr>
        <xdr:cNvCxnSpPr/>
      </xdr:nvCxnSpPr>
      <xdr:spPr>
        <a:xfrm flipH="1">
          <a:off x="1609725" y="5514975"/>
          <a:ext cx="11049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38100</xdr:rowOff>
    </xdr:from>
    <xdr:to>
      <xdr:col>8</xdr:col>
      <xdr:colOff>513718</xdr:colOff>
      <xdr:row>28</xdr:row>
      <xdr:rowOff>113648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084EDB-3119-440D-9AD3-9501C7075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228600"/>
          <a:ext cx="5057143" cy="521904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180975</xdr:rowOff>
    </xdr:from>
    <xdr:to>
      <xdr:col>8</xdr:col>
      <xdr:colOff>370863</xdr:colOff>
      <xdr:row>25</xdr:row>
      <xdr:rowOff>56570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08034D-1EC3-416A-A6ED-00F92935F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180975"/>
          <a:ext cx="4895238" cy="463809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19050</xdr:rowOff>
    </xdr:from>
    <xdr:to>
      <xdr:col>13</xdr:col>
      <xdr:colOff>46653</xdr:colOff>
      <xdr:row>52</xdr:row>
      <xdr:rowOff>170193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81BFF4-8F39-4B8A-A422-0A93E737C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9050"/>
          <a:ext cx="7771428" cy="10057143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40</xdr:row>
      <xdr:rowOff>57150</xdr:rowOff>
    </xdr:from>
    <xdr:to>
      <xdr:col>11</xdr:col>
      <xdr:colOff>228600</xdr:colOff>
      <xdr:row>41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3C2E5A8-69D9-4FBF-A1A6-66E9B9E0403C}"/>
            </a:ext>
          </a:extLst>
        </xdr:cNvPr>
        <xdr:cNvSpPr/>
      </xdr:nvSpPr>
      <xdr:spPr>
        <a:xfrm>
          <a:off x="1314450" y="7677150"/>
          <a:ext cx="5619750" cy="1905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295274</xdr:colOff>
      <xdr:row>1</xdr:row>
      <xdr:rowOff>19050</xdr:rowOff>
    </xdr:from>
    <xdr:to>
      <xdr:col>9</xdr:col>
      <xdr:colOff>133349</xdr:colOff>
      <xdr:row>36</xdr:row>
      <xdr:rowOff>12857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C1F41F-CF6C-416E-A558-0E32D1C45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4" y="209550"/>
          <a:ext cx="5324475" cy="6661307"/>
        </a:xfrm>
        <a:prstGeom prst="rect">
          <a:avLst/>
        </a:prstGeom>
      </xdr:spPr>
    </xdr:pic>
    <xdr:clientData/>
  </xdr:twoCellAnchor>
  <xdr:twoCellAnchor editAs="oneCell">
    <xdr:from>
      <xdr:col>0</xdr:col>
      <xdr:colOff>384439</xdr:colOff>
      <xdr:row>35</xdr:row>
      <xdr:rowOff>152400</xdr:rowOff>
    </xdr:from>
    <xdr:to>
      <xdr:col>9</xdr:col>
      <xdr:colOff>102885</xdr:colOff>
      <xdr:row>54</xdr:row>
      <xdr:rowOff>142331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B02808-3D15-4A11-BBF6-9280B72E7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4439" y="6819900"/>
          <a:ext cx="5204846" cy="3609431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48</xdr:row>
      <xdr:rowOff>57150</xdr:rowOff>
    </xdr:from>
    <xdr:to>
      <xdr:col>8</xdr:col>
      <xdr:colOff>523875</xdr:colOff>
      <xdr:row>49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B6F5C9B-BF8B-462C-9BCF-05F14DE4AF3C}"/>
            </a:ext>
          </a:extLst>
        </xdr:cNvPr>
        <xdr:cNvSpPr/>
      </xdr:nvSpPr>
      <xdr:spPr>
        <a:xfrm>
          <a:off x="1276350" y="9201150"/>
          <a:ext cx="4124325" cy="1333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0</xdr:col>
      <xdr:colOff>581025</xdr:colOff>
      <xdr:row>46</xdr:row>
      <xdr:rowOff>142875</xdr:rowOff>
    </xdr:from>
    <xdr:to>
      <xdr:col>1</xdr:col>
      <xdr:colOff>323850</xdr:colOff>
      <xdr:row>47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EC1CF9D-1FEC-4A9A-9582-F91F38807493}"/>
            </a:ext>
          </a:extLst>
        </xdr:cNvPr>
        <xdr:cNvSpPr/>
      </xdr:nvSpPr>
      <xdr:spPr>
        <a:xfrm>
          <a:off x="581025" y="8905875"/>
          <a:ext cx="352425" cy="1524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123825</xdr:rowOff>
    </xdr:from>
    <xdr:to>
      <xdr:col>11</xdr:col>
      <xdr:colOff>275395</xdr:colOff>
      <xdr:row>20</xdr:row>
      <xdr:rowOff>75754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0FD2CF-B069-4B5B-A5A0-0057A5707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314325"/>
          <a:ext cx="6638095" cy="3571429"/>
        </a:xfrm>
        <a:prstGeom prst="rect">
          <a:avLst/>
        </a:prstGeom>
      </xdr:spPr>
    </xdr:pic>
    <xdr:clientData/>
  </xdr:twoCellAnchor>
  <xdr:twoCellAnchor>
    <xdr:from>
      <xdr:col>0</xdr:col>
      <xdr:colOff>533401</xdr:colOff>
      <xdr:row>10</xdr:row>
      <xdr:rowOff>0</xdr:rowOff>
    </xdr:from>
    <xdr:to>
      <xdr:col>5</xdr:col>
      <xdr:colOff>323851</xdr:colOff>
      <xdr:row>10</xdr:row>
      <xdr:rowOff>133350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94A06B5-26A1-4E56-8229-07CCB655F8FA}"/>
            </a:ext>
          </a:extLst>
        </xdr:cNvPr>
        <xdr:cNvSpPr/>
      </xdr:nvSpPr>
      <xdr:spPr>
        <a:xfrm>
          <a:off x="533401" y="1905000"/>
          <a:ext cx="2838450" cy="1333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85725</xdr:rowOff>
    </xdr:from>
    <xdr:to>
      <xdr:col>13</xdr:col>
      <xdr:colOff>332367</xdr:colOff>
      <xdr:row>25</xdr:row>
      <xdr:rowOff>180392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DAC3E2-7028-459E-BA47-DCAACF8E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76225"/>
          <a:ext cx="8066667" cy="4666667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17</xdr:row>
      <xdr:rowOff>152399</xdr:rowOff>
    </xdr:from>
    <xdr:to>
      <xdr:col>3</xdr:col>
      <xdr:colOff>323850</xdr:colOff>
      <xdr:row>18</xdr:row>
      <xdr:rowOff>142874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1172112-1A41-4A83-A190-3EAF0BDEAE6C}"/>
            </a:ext>
          </a:extLst>
        </xdr:cNvPr>
        <xdr:cNvSpPr/>
      </xdr:nvSpPr>
      <xdr:spPr>
        <a:xfrm>
          <a:off x="619125" y="3390899"/>
          <a:ext cx="1533525" cy="1809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447674</xdr:colOff>
      <xdr:row>0</xdr:row>
      <xdr:rowOff>123824</xdr:rowOff>
    </xdr:from>
    <xdr:to>
      <xdr:col>13</xdr:col>
      <xdr:colOff>95249</xdr:colOff>
      <xdr:row>31</xdr:row>
      <xdr:rowOff>18921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C3D98C-5D1C-4E57-B78E-3CAC39786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4" y="123824"/>
          <a:ext cx="7572375" cy="5800597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9</xdr:row>
      <xdr:rowOff>161925</xdr:rowOff>
    </xdr:from>
    <xdr:to>
      <xdr:col>12</xdr:col>
      <xdr:colOff>352425</xdr:colOff>
      <xdr:row>10</xdr:row>
      <xdr:rowOff>104775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046BA4F-8D77-42A3-A696-71C0EDA5CE8F}"/>
            </a:ext>
          </a:extLst>
        </xdr:cNvPr>
        <xdr:cNvSpPr/>
      </xdr:nvSpPr>
      <xdr:spPr>
        <a:xfrm>
          <a:off x="723900" y="1876425"/>
          <a:ext cx="6943725" cy="1333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</xdr:col>
      <xdr:colOff>600075</xdr:colOff>
      <xdr:row>22</xdr:row>
      <xdr:rowOff>47624</xdr:rowOff>
    </xdr:from>
    <xdr:to>
      <xdr:col>11</xdr:col>
      <xdr:colOff>304800</xdr:colOff>
      <xdr:row>22</xdr:row>
      <xdr:rowOff>190499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EAE1642-23DE-466C-9E42-B0EFF3A112E2}"/>
            </a:ext>
          </a:extLst>
        </xdr:cNvPr>
        <xdr:cNvSpPr/>
      </xdr:nvSpPr>
      <xdr:spPr>
        <a:xfrm>
          <a:off x="1209675" y="4238624"/>
          <a:ext cx="5800725" cy="1428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0.59295</cdr:x>
      <cdr:y>0.24141</cdr:y>
    </cdr:from>
    <cdr:to>
      <cdr:x>0.59295</cdr:x>
      <cdr:y>0.70348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B29237A9-A4BE-4B04-AE79-648EC2514C77}"/>
            </a:ext>
          </a:extLst>
        </cdr:cNvPr>
        <cdr:cNvCxnSpPr/>
      </cdr:nvCxnSpPr>
      <cdr:spPr>
        <a:xfrm xmlns:a="http://schemas.openxmlformats.org/drawingml/2006/main">
          <a:off x="2710961" y="715843"/>
          <a:ext cx="0" cy="1370134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rgbClr val="FF0000"/>
          </a:solidFill>
          <a:prstDash val="sysDash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0.16186</cdr:x>
      <cdr:y>0.69854</cdr:y>
    </cdr:from>
    <cdr:to>
      <cdr:x>0.59455</cdr:x>
      <cdr:y>0.69854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CDF2B4D3-91C0-442E-B6A2-F7F81BB76B78}"/>
            </a:ext>
          </a:extLst>
        </cdr:cNvPr>
        <cdr:cNvCxnSpPr/>
      </cdr:nvCxnSpPr>
      <cdr:spPr>
        <a:xfrm xmlns:a="http://schemas.openxmlformats.org/drawingml/2006/main" flipH="1">
          <a:off x="740019" y="2071324"/>
          <a:ext cx="1978269" cy="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rgbClr val="FF0000"/>
          </a:solidFill>
          <a:prstDash val="sysDash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0.16496</cdr:x>
      <cdr:y>0.69854</cdr:y>
    </cdr:from>
    <cdr:to>
      <cdr:x>0.16496</cdr:x>
      <cdr:y>0.74796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FD0B6A5B-CEA5-4ADC-A275-69C7C5D87F38}"/>
            </a:ext>
          </a:extLst>
        </cdr:cNvPr>
        <cdr:cNvCxnSpPr/>
      </cdr:nvCxnSpPr>
      <cdr:spPr>
        <a:xfrm xmlns:a="http://schemas.openxmlformats.org/drawingml/2006/main">
          <a:off x="754183" y="2071323"/>
          <a:ext cx="0" cy="146539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rgbClr val="FF0000"/>
          </a:solidFill>
          <a:prstDash val="sysDash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0.11699</cdr:x>
      <cdr:y>0.74302</cdr:y>
    </cdr:from>
    <cdr:to>
      <cdr:x>0.23077</cdr:x>
      <cdr:y>0.74302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13B17BBC-4731-4376-AD4D-1E1D16B3A777}"/>
            </a:ext>
          </a:extLst>
        </cdr:cNvPr>
        <cdr:cNvCxnSpPr/>
      </cdr:nvCxnSpPr>
      <cdr:spPr>
        <a:xfrm xmlns:a="http://schemas.openxmlformats.org/drawingml/2006/main">
          <a:off x="534865" y="2203208"/>
          <a:ext cx="520211" cy="0"/>
        </a:xfrm>
        <a:prstGeom xmlns:a="http://schemas.openxmlformats.org/drawingml/2006/main" prst="line">
          <a:avLst/>
        </a:prstGeom>
        <a:ln xmlns:a="http://schemas.openxmlformats.org/drawingml/2006/main" w="12700"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0.16325</cdr:x>
      <cdr:y>0.73791</cdr:y>
    </cdr:from>
    <cdr:to>
      <cdr:x>0.16325</cdr:x>
      <cdr:y>0.78997</cdr:y>
    </cdr:to>
    <cdr:cxnSp macro="">
      <cdr:nvCxnSpPr>
        <cdr:cNvPr id="15" name="Straight Arrow Connector 14">
          <a:extLst xmlns:a="http://schemas.openxmlformats.org/drawingml/2006/main">
            <a:ext uri="{FF2B5EF4-FFF2-40B4-BE49-F238E27FC236}">
              <a16:creationId xmlns:a16="http://schemas.microsoft.com/office/drawing/2014/main" id="{E9AA9C2D-1AAF-4578-A06A-061CF9C904C0}"/>
            </a:ext>
          </a:extLst>
        </cdr:cNvPr>
        <cdr:cNvCxnSpPr/>
      </cdr:nvCxnSpPr>
      <cdr:spPr>
        <a:xfrm xmlns:a="http://schemas.openxmlformats.org/drawingml/2006/main">
          <a:off x="746368" y="2188066"/>
          <a:ext cx="0" cy="154354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rgbClr val="FF0000"/>
          </a:solidFill>
          <a:prstDash val="sysDash"/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0.54006</cdr:x>
      <cdr:y>0.60959</cdr:y>
    </cdr:from>
    <cdr:to>
      <cdr:x>0.58974</cdr:x>
      <cdr:y>0.68372</cdr:y>
    </cdr:to>
    <cdr:sp macro="" textlink="">
      <cdr:nvSpPr>
        <cdr:cNvPr id="19" name="TextBox 18">
          <a:extLst xmlns:a="http://schemas.openxmlformats.org/drawingml/2006/main">
            <a:ext uri="{FF2B5EF4-FFF2-40B4-BE49-F238E27FC236}">
              <a16:creationId xmlns:a16="http://schemas.microsoft.com/office/drawing/2014/main" id="{154FC858-17E5-4E18-A089-319190EDECF8}"/>
            </a:ext>
          </a:extLst>
        </cdr:cNvPr>
        <cdr:cNvSpPr txBox="1"/>
      </cdr:nvSpPr>
      <cdr:spPr>
        <a:xfrm xmlns:a="http://schemas.openxmlformats.org/drawingml/2006/main">
          <a:off x="2469172" y="1807554"/>
          <a:ext cx="227135" cy="219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D" sz="1100"/>
            <a:t>1</a:t>
          </a:r>
        </a:p>
      </cdr:txBody>
    </cdr:sp>
  </cdr:relSizeAnchor>
  <cdr:relSizeAnchor xmlns:cdr="http://schemas.openxmlformats.org/drawingml/2006/chartDrawing">
    <cdr:from>
      <cdr:x>0.16175</cdr:x>
      <cdr:y>0.68182</cdr:y>
    </cdr:from>
    <cdr:to>
      <cdr:x>0.36538</cdr:x>
      <cdr:y>1</cdr:y>
    </cdr:to>
    <cdr:sp macro="" textlink="">
      <cdr:nvSpPr>
        <cdr:cNvPr id="22" name="TextBox 1">
          <a:extLst xmlns:a="http://schemas.openxmlformats.org/drawingml/2006/main">
            <a:ext uri="{FF2B5EF4-FFF2-40B4-BE49-F238E27FC236}">
              <a16:creationId xmlns:a16="http://schemas.microsoft.com/office/drawing/2014/main" id="{C686BBDB-1FE3-4671-B997-B16B110A72BA}"/>
            </a:ext>
          </a:extLst>
        </cdr:cNvPr>
        <cdr:cNvSpPr txBox="1"/>
      </cdr:nvSpPr>
      <cdr:spPr>
        <a:xfrm xmlns:a="http://schemas.openxmlformats.org/drawingml/2006/main">
          <a:off x="739532" y="2021741"/>
          <a:ext cx="931007" cy="9434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D" sz="1100"/>
            <a:t>0.48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180975</xdr:rowOff>
    </xdr:from>
    <xdr:to>
      <xdr:col>15</xdr:col>
      <xdr:colOff>484588</xdr:colOff>
      <xdr:row>68</xdr:row>
      <xdr:rowOff>84189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2E9C02-0E74-44FD-8707-3B46B6E39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752475"/>
          <a:ext cx="9495238" cy="122857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0</xdr:rowOff>
    </xdr:from>
    <xdr:to>
      <xdr:col>12</xdr:col>
      <xdr:colOff>503853</xdr:colOff>
      <xdr:row>55</xdr:row>
      <xdr:rowOff>151143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61FBC8-60BF-49AF-81D3-0E77FFC77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7771428" cy="10057143"/>
        </a:xfrm>
        <a:prstGeom prst="rect">
          <a:avLst/>
        </a:prstGeom>
      </xdr:spPr>
    </xdr:pic>
    <xdr:clientData/>
  </xdr:twoCellAnchor>
  <xdr:twoCellAnchor>
    <xdr:from>
      <xdr:col>8</xdr:col>
      <xdr:colOff>161925</xdr:colOff>
      <xdr:row>35</xdr:row>
      <xdr:rowOff>57150</xdr:rowOff>
    </xdr:from>
    <xdr:to>
      <xdr:col>8</xdr:col>
      <xdr:colOff>161925</xdr:colOff>
      <xdr:row>50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10A73FB-4A6E-4E63-8278-306F8FE91F4E}"/>
            </a:ext>
          </a:extLst>
        </xdr:cNvPr>
        <xdr:cNvCxnSpPr/>
      </xdr:nvCxnSpPr>
      <xdr:spPr>
        <a:xfrm flipV="1">
          <a:off x="5038725" y="5962650"/>
          <a:ext cx="0" cy="2819400"/>
        </a:xfrm>
        <a:prstGeom prst="line">
          <a:avLst/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35</xdr:row>
      <xdr:rowOff>57150</xdr:rowOff>
    </xdr:from>
    <xdr:to>
      <xdr:col>8</xdr:col>
      <xdr:colOff>161925</xdr:colOff>
      <xdr:row>35</xdr:row>
      <xdr:rowOff>57150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EF217616-3356-4022-B3F9-6CEB5C41A3DF}"/>
            </a:ext>
          </a:extLst>
        </xdr:cNvPr>
        <xdr:cNvCxnSpPr/>
      </xdr:nvCxnSpPr>
      <xdr:spPr>
        <a:xfrm flipH="1">
          <a:off x="1362075" y="5962650"/>
          <a:ext cx="3676650" cy="0"/>
        </a:xfrm>
        <a:prstGeom prst="line">
          <a:avLst/>
        </a:prstGeom>
        <a:ln w="222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9525</xdr:rowOff>
    </xdr:from>
    <xdr:to>
      <xdr:col>15</xdr:col>
      <xdr:colOff>570286</xdr:colOff>
      <xdr:row>94</xdr:row>
      <xdr:rowOff>7953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05974E6-1634-4934-9383-27B9182AE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43525"/>
          <a:ext cx="9714286" cy="125714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2</xdr:row>
      <xdr:rowOff>161925</xdr:rowOff>
    </xdr:from>
    <xdr:to>
      <xdr:col>11</xdr:col>
      <xdr:colOff>237354</xdr:colOff>
      <xdr:row>30</xdr:row>
      <xdr:rowOff>151734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DC6FAFC-9D3C-4B67-A49D-E1BE31FB8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542925"/>
          <a:ext cx="6171429" cy="5323809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17</xdr:row>
      <xdr:rowOff>57150</xdr:rowOff>
    </xdr:from>
    <xdr:to>
      <xdr:col>7</xdr:col>
      <xdr:colOff>447675</xdr:colOff>
      <xdr:row>17</xdr:row>
      <xdr:rowOff>57150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313E8AD0-3D30-4D08-B0EF-1203C5D3606B}"/>
            </a:ext>
          </a:extLst>
        </xdr:cNvPr>
        <xdr:cNvCxnSpPr/>
      </xdr:nvCxnSpPr>
      <xdr:spPr>
        <a:xfrm flipH="1">
          <a:off x="2476500" y="3295650"/>
          <a:ext cx="2238375" cy="0"/>
        </a:xfrm>
        <a:prstGeom prst="line">
          <a:avLst/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438150</xdr:colOff>
      <xdr:row>17</xdr:row>
      <xdr:rowOff>47625</xdr:rowOff>
    </xdr:from>
    <xdr:to>
      <xdr:col>7</xdr:col>
      <xdr:colOff>438150</xdr:colOff>
      <xdr:row>26</xdr:row>
      <xdr:rowOff>152400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98D3AB05-0246-4C84-9D57-41990ACB8371}"/>
            </a:ext>
          </a:extLst>
        </xdr:cNvPr>
        <xdr:cNvCxnSpPr/>
      </xdr:nvCxnSpPr>
      <xdr:spPr>
        <a:xfrm flipV="1">
          <a:off x="4705350" y="3286125"/>
          <a:ext cx="0" cy="1819275"/>
        </a:xfrm>
        <a:prstGeom prst="line">
          <a:avLst/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3</xdr:row>
      <xdr:rowOff>142875</xdr:rowOff>
    </xdr:from>
    <xdr:to>
      <xdr:col>19</xdr:col>
      <xdr:colOff>322393</xdr:colOff>
      <xdr:row>82</xdr:row>
      <xdr:rowOff>179089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3845C7-A7A6-4E3A-A8B3-37E57BB8E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42875"/>
          <a:ext cx="11657143" cy="15085714"/>
        </a:xfrm>
        <a:prstGeom prst="rect">
          <a:avLst/>
        </a:prstGeom>
      </xdr:spPr>
    </xdr:pic>
    <xdr:clientData/>
  </xdr:twoCellAnchor>
  <xdr:twoCellAnchor>
    <xdr:from>
      <xdr:col>12</xdr:col>
      <xdr:colOff>322385</xdr:colOff>
      <xdr:row>43</xdr:row>
      <xdr:rowOff>7327</xdr:rowOff>
    </xdr:from>
    <xdr:to>
      <xdr:col>12</xdr:col>
      <xdr:colOff>322385</xdr:colOff>
      <xdr:row>72</xdr:row>
      <xdr:rowOff>21981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BC0446F-A2D6-4AA1-B1F2-3DF6C42A8699}"/>
            </a:ext>
          </a:extLst>
        </xdr:cNvPr>
        <xdr:cNvCxnSpPr/>
      </xdr:nvCxnSpPr>
      <xdr:spPr>
        <a:xfrm flipV="1">
          <a:off x="7620000" y="7627327"/>
          <a:ext cx="0" cy="5539154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381000</xdr:colOff>
      <xdr:row>43</xdr:row>
      <xdr:rowOff>14654</xdr:rowOff>
    </xdr:from>
    <xdr:to>
      <xdr:col>12</xdr:col>
      <xdr:colOff>315058</xdr:colOff>
      <xdr:row>43</xdr:row>
      <xdr:rowOff>14654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87964196-138D-4943-A9D0-64035858C76D}"/>
            </a:ext>
          </a:extLst>
        </xdr:cNvPr>
        <xdr:cNvCxnSpPr/>
      </xdr:nvCxnSpPr>
      <xdr:spPr>
        <a:xfrm flipH="1">
          <a:off x="2205404" y="7634654"/>
          <a:ext cx="5407269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364883</xdr:colOff>
      <xdr:row>52</xdr:row>
      <xdr:rowOff>174381</xdr:rowOff>
    </xdr:from>
    <xdr:to>
      <xdr:col>9</xdr:col>
      <xdr:colOff>227134</xdr:colOff>
      <xdr:row>52</xdr:row>
      <xdr:rowOff>174381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302C1B9A-0826-49C5-BDE9-0DE3C5D67C98}"/>
            </a:ext>
          </a:extLst>
        </xdr:cNvPr>
        <xdr:cNvCxnSpPr/>
      </xdr:nvCxnSpPr>
      <xdr:spPr>
        <a:xfrm flipH="1">
          <a:off x="2189287" y="9508881"/>
          <a:ext cx="3511059" cy="0"/>
        </a:xfrm>
        <a:prstGeom prst="line">
          <a:avLst/>
        </a:prstGeom>
        <a:ln w="38100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240323</xdr:colOff>
      <xdr:row>52</xdr:row>
      <xdr:rowOff>168519</xdr:rowOff>
    </xdr:from>
    <xdr:to>
      <xdr:col>9</xdr:col>
      <xdr:colOff>240323</xdr:colOff>
      <xdr:row>72</xdr:row>
      <xdr:rowOff>86459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8F344E5A-3B79-47E5-94C6-A5669D07B5BB}"/>
            </a:ext>
          </a:extLst>
        </xdr:cNvPr>
        <xdr:cNvCxnSpPr/>
      </xdr:nvCxnSpPr>
      <xdr:spPr>
        <a:xfrm flipV="1">
          <a:off x="5713535" y="9503019"/>
          <a:ext cx="0" cy="3727940"/>
        </a:xfrm>
        <a:prstGeom prst="line">
          <a:avLst/>
        </a:prstGeom>
        <a:ln w="28575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419100</xdr:colOff>
      <xdr:row>85</xdr:row>
      <xdr:rowOff>9525</xdr:rowOff>
    </xdr:from>
    <xdr:to>
      <xdr:col>19</xdr:col>
      <xdr:colOff>493843</xdr:colOff>
      <xdr:row>164</xdr:row>
      <xdr:rowOff>45739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250E70C-27D0-44A9-B035-442AC07C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6202025"/>
          <a:ext cx="11657143" cy="15085714"/>
        </a:xfrm>
        <a:prstGeom prst="rect">
          <a:avLst/>
        </a:prstGeom>
      </xdr:spPr>
    </xdr:pic>
    <xdr:clientData/>
  </xdr:twoCellAnchor>
  <xdr:twoCellAnchor>
    <xdr:from>
      <xdr:col>8</xdr:col>
      <xdr:colOff>457200</xdr:colOff>
      <xdr:row>137</xdr:row>
      <xdr:rowOff>100853</xdr:rowOff>
    </xdr:from>
    <xdr:to>
      <xdr:col>8</xdr:col>
      <xdr:colOff>457200</xdr:colOff>
      <xdr:row>153</xdr:row>
      <xdr:rowOff>123828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BE6724BF-DDEB-4415-A078-BB7FAFFA69DF}"/>
            </a:ext>
          </a:extLst>
        </xdr:cNvPr>
        <xdr:cNvCxnSpPr/>
      </xdr:nvCxnSpPr>
      <xdr:spPr>
        <a:xfrm flipV="1">
          <a:off x="5298141" y="26199353"/>
          <a:ext cx="0" cy="307097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352425</xdr:colOff>
      <xdr:row>134</xdr:row>
      <xdr:rowOff>100853</xdr:rowOff>
    </xdr:from>
    <xdr:to>
      <xdr:col>9</xdr:col>
      <xdr:colOff>352425</xdr:colOff>
      <xdr:row>153</xdr:row>
      <xdr:rowOff>104775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E2247F61-961C-49A4-B348-6F0DB5A05FBC}"/>
            </a:ext>
          </a:extLst>
        </xdr:cNvPr>
        <xdr:cNvCxnSpPr/>
      </xdr:nvCxnSpPr>
      <xdr:spPr>
        <a:xfrm flipV="1">
          <a:off x="5798484" y="25627853"/>
          <a:ext cx="0" cy="362342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132</xdr:row>
      <xdr:rowOff>112059</xdr:rowOff>
    </xdr:from>
    <xdr:to>
      <xdr:col>10</xdr:col>
      <xdr:colOff>28575</xdr:colOff>
      <xdr:row>153</xdr:row>
      <xdr:rowOff>95250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143E91A1-D94A-47FE-ADB7-86877A43DF7D}"/>
            </a:ext>
          </a:extLst>
        </xdr:cNvPr>
        <xdr:cNvCxnSpPr/>
      </xdr:nvCxnSpPr>
      <xdr:spPr>
        <a:xfrm flipV="1">
          <a:off x="6079751" y="25258059"/>
          <a:ext cx="0" cy="398369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219075</xdr:colOff>
      <xdr:row>131</xdr:row>
      <xdr:rowOff>123265</xdr:rowOff>
    </xdr:from>
    <xdr:to>
      <xdr:col>10</xdr:col>
      <xdr:colOff>219075</xdr:colOff>
      <xdr:row>153</xdr:row>
      <xdr:rowOff>104775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3F0B1196-3246-4234-B5DC-5EBD753E3742}"/>
            </a:ext>
          </a:extLst>
        </xdr:cNvPr>
        <xdr:cNvCxnSpPr/>
      </xdr:nvCxnSpPr>
      <xdr:spPr>
        <a:xfrm flipV="1">
          <a:off x="6270251" y="25078765"/>
          <a:ext cx="0" cy="417251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342900</xdr:colOff>
      <xdr:row>131</xdr:row>
      <xdr:rowOff>22412</xdr:rowOff>
    </xdr:from>
    <xdr:to>
      <xdr:col>10</xdr:col>
      <xdr:colOff>342900</xdr:colOff>
      <xdr:row>153</xdr:row>
      <xdr:rowOff>104775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A43BAAAE-162C-414D-BC5B-84290454F641}"/>
            </a:ext>
          </a:extLst>
        </xdr:cNvPr>
        <xdr:cNvCxnSpPr/>
      </xdr:nvCxnSpPr>
      <xdr:spPr>
        <a:xfrm flipV="1">
          <a:off x="6394076" y="24977912"/>
          <a:ext cx="0" cy="4273363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571500</xdr:colOff>
      <xdr:row>137</xdr:row>
      <xdr:rowOff>112059</xdr:rowOff>
    </xdr:from>
    <xdr:to>
      <xdr:col>8</xdr:col>
      <xdr:colOff>448235</xdr:colOff>
      <xdr:row>137</xdr:row>
      <xdr:rowOff>112059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298F772F-6583-4184-81F1-E3EC989A4218}"/>
            </a:ext>
          </a:extLst>
        </xdr:cNvPr>
        <xdr:cNvCxnSpPr/>
      </xdr:nvCxnSpPr>
      <xdr:spPr>
        <a:xfrm flipH="1">
          <a:off x="2386853" y="26210559"/>
          <a:ext cx="2902323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537882</xdr:colOff>
      <xdr:row>134</xdr:row>
      <xdr:rowOff>85165</xdr:rowOff>
    </xdr:from>
    <xdr:to>
      <xdr:col>9</xdr:col>
      <xdr:colOff>354106</xdr:colOff>
      <xdr:row>134</xdr:row>
      <xdr:rowOff>85165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38426C5C-BC6F-4BEE-B57B-F8F937C3F8E2}"/>
            </a:ext>
          </a:extLst>
        </xdr:cNvPr>
        <xdr:cNvCxnSpPr/>
      </xdr:nvCxnSpPr>
      <xdr:spPr>
        <a:xfrm flipH="1">
          <a:off x="2353235" y="25612165"/>
          <a:ext cx="344693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549088</xdr:colOff>
      <xdr:row>132</xdr:row>
      <xdr:rowOff>114301</xdr:rowOff>
    </xdr:from>
    <xdr:to>
      <xdr:col>10</xdr:col>
      <xdr:colOff>35860</xdr:colOff>
      <xdr:row>132</xdr:row>
      <xdr:rowOff>114301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1EA82250-C23B-4193-8633-28F69DC720EA}"/>
            </a:ext>
          </a:extLst>
        </xdr:cNvPr>
        <xdr:cNvCxnSpPr/>
      </xdr:nvCxnSpPr>
      <xdr:spPr>
        <a:xfrm flipH="1">
          <a:off x="2364441" y="25260301"/>
          <a:ext cx="372259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537882</xdr:colOff>
      <xdr:row>131</xdr:row>
      <xdr:rowOff>132231</xdr:rowOff>
    </xdr:from>
    <xdr:to>
      <xdr:col>10</xdr:col>
      <xdr:colOff>244290</xdr:colOff>
      <xdr:row>131</xdr:row>
      <xdr:rowOff>132231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BF6E6EEB-A841-40FF-B9D0-87840283D53B}"/>
            </a:ext>
          </a:extLst>
        </xdr:cNvPr>
        <xdr:cNvCxnSpPr/>
      </xdr:nvCxnSpPr>
      <xdr:spPr>
        <a:xfrm flipH="1">
          <a:off x="2353235" y="25087731"/>
          <a:ext cx="3942231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549088</xdr:colOff>
      <xdr:row>131</xdr:row>
      <xdr:rowOff>15690</xdr:rowOff>
    </xdr:from>
    <xdr:to>
      <xdr:col>10</xdr:col>
      <xdr:colOff>351867</xdr:colOff>
      <xdr:row>131</xdr:row>
      <xdr:rowOff>15690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835FB264-1A10-4892-A49E-0A03CFC2E78F}"/>
            </a:ext>
          </a:extLst>
        </xdr:cNvPr>
        <xdr:cNvCxnSpPr/>
      </xdr:nvCxnSpPr>
      <xdr:spPr>
        <a:xfrm flipH="1">
          <a:off x="2364441" y="24971190"/>
          <a:ext cx="4038602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553570</xdr:colOff>
      <xdr:row>153</xdr:row>
      <xdr:rowOff>74523</xdr:rowOff>
    </xdr:from>
    <xdr:to>
      <xdr:col>5</xdr:col>
      <xdr:colOff>553570</xdr:colOff>
      <xdr:row>153</xdr:row>
      <xdr:rowOff>112059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F17ED33F-A521-43CA-84EC-3C43B803AFC5}"/>
            </a:ext>
          </a:extLst>
        </xdr:cNvPr>
        <xdr:cNvCxnSpPr/>
      </xdr:nvCxnSpPr>
      <xdr:spPr>
        <a:xfrm>
          <a:off x="3579158" y="29221023"/>
          <a:ext cx="0" cy="37536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28576</xdr:rowOff>
    </xdr:from>
    <xdr:to>
      <xdr:col>9</xdr:col>
      <xdr:colOff>200025</xdr:colOff>
      <xdr:row>37</xdr:row>
      <xdr:rowOff>164308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455604-DCD9-4FCD-BD60-E054F9747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0" y="219076"/>
          <a:ext cx="4238625" cy="6993732"/>
        </a:xfrm>
        <a:prstGeom prst="rect">
          <a:avLst/>
        </a:prstGeom>
      </xdr:spPr>
    </xdr:pic>
    <xdr:clientData/>
  </xdr:twoCellAnchor>
  <xdr:twoCellAnchor>
    <xdr:from>
      <xdr:col>5</xdr:col>
      <xdr:colOff>266700</xdr:colOff>
      <xdr:row>19</xdr:row>
      <xdr:rowOff>133350</xdr:rowOff>
    </xdr:from>
    <xdr:to>
      <xdr:col>5</xdr:col>
      <xdr:colOff>266700</xdr:colOff>
      <xdr:row>35</xdr:row>
      <xdr:rowOff>152401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814EA1E-99FA-4178-B751-8433205D9A3A}"/>
            </a:ext>
          </a:extLst>
        </xdr:cNvPr>
        <xdr:cNvCxnSpPr/>
      </xdr:nvCxnSpPr>
      <xdr:spPr>
        <a:xfrm flipV="1">
          <a:off x="3314700" y="3752850"/>
          <a:ext cx="0" cy="3067051"/>
        </a:xfrm>
        <a:prstGeom prst="line">
          <a:avLst/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24</xdr:row>
      <xdr:rowOff>123825</xdr:rowOff>
    </xdr:from>
    <xdr:to>
      <xdr:col>5</xdr:col>
      <xdr:colOff>257175</xdr:colOff>
      <xdr:row>24</xdr:row>
      <xdr:rowOff>123825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518E2186-EBD7-474E-8378-CEF61CF979DF}"/>
            </a:ext>
          </a:extLst>
        </xdr:cNvPr>
        <xdr:cNvCxnSpPr/>
      </xdr:nvCxnSpPr>
      <xdr:spPr>
        <a:xfrm flipH="1">
          <a:off x="1866900" y="4695825"/>
          <a:ext cx="1438275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19</xdr:row>
      <xdr:rowOff>152400</xdr:rowOff>
    </xdr:from>
    <xdr:to>
      <xdr:col>5</xdr:col>
      <xdr:colOff>285750</xdr:colOff>
      <xdr:row>19</xdr:row>
      <xdr:rowOff>152400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BE56DE51-613B-422A-99FD-B45E2556AECF}"/>
            </a:ext>
          </a:extLst>
        </xdr:cNvPr>
        <xdr:cNvCxnSpPr/>
      </xdr:nvCxnSpPr>
      <xdr:spPr>
        <a:xfrm flipH="1">
          <a:off x="1895475" y="3771900"/>
          <a:ext cx="1438275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22</xdr:row>
      <xdr:rowOff>66675</xdr:rowOff>
    </xdr:from>
    <xdr:to>
      <xdr:col>5</xdr:col>
      <xdr:colOff>257175</xdr:colOff>
      <xdr:row>22</xdr:row>
      <xdr:rowOff>66675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7B347B75-7827-4268-8669-C3137C53F498}"/>
            </a:ext>
          </a:extLst>
        </xdr:cNvPr>
        <xdr:cNvCxnSpPr/>
      </xdr:nvCxnSpPr>
      <xdr:spPr>
        <a:xfrm flipH="1">
          <a:off x="1866900" y="4257675"/>
          <a:ext cx="1438275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21</xdr:row>
      <xdr:rowOff>114300</xdr:rowOff>
    </xdr:from>
    <xdr:to>
      <xdr:col>5</xdr:col>
      <xdr:colOff>266700</xdr:colOff>
      <xdr:row>21</xdr:row>
      <xdr:rowOff>114300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C26E8234-6EF0-485F-BDF2-6DC21046B1F1}"/>
            </a:ext>
          </a:extLst>
        </xdr:cNvPr>
        <xdr:cNvCxnSpPr/>
      </xdr:nvCxnSpPr>
      <xdr:spPr>
        <a:xfrm flipH="1">
          <a:off x="1876425" y="4114800"/>
          <a:ext cx="1438275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20</xdr:row>
      <xdr:rowOff>114300</xdr:rowOff>
    </xdr:from>
    <xdr:to>
      <xdr:col>5</xdr:col>
      <xdr:colOff>247650</xdr:colOff>
      <xdr:row>20</xdr:row>
      <xdr:rowOff>114300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26C16EEC-9DB9-45D3-9C6E-FFB79E5FFE37}"/>
            </a:ext>
          </a:extLst>
        </xdr:cNvPr>
        <xdr:cNvCxnSpPr/>
      </xdr:nvCxnSpPr>
      <xdr:spPr>
        <a:xfrm flipH="1">
          <a:off x="1857375" y="3924300"/>
          <a:ext cx="1438275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31</xdr:row>
      <xdr:rowOff>171450</xdr:rowOff>
    </xdr:from>
    <xdr:to>
      <xdr:col>5</xdr:col>
      <xdr:colOff>285750</xdr:colOff>
      <xdr:row>31</xdr:row>
      <xdr:rowOff>171450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5B74DE6C-3313-46B2-ACE9-867810AED0C0}"/>
            </a:ext>
          </a:extLst>
        </xdr:cNvPr>
        <xdr:cNvCxnSpPr/>
      </xdr:nvCxnSpPr>
      <xdr:spPr>
        <a:xfrm flipH="1">
          <a:off x="1895475" y="6076950"/>
          <a:ext cx="1438275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161925</xdr:rowOff>
    </xdr:from>
    <xdr:to>
      <xdr:col>9</xdr:col>
      <xdr:colOff>447675</xdr:colOff>
      <xdr:row>38</xdr:row>
      <xdr:rowOff>138113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81740A-C514-497E-8922-030DC3666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1925"/>
          <a:ext cx="5191125" cy="7215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88EE4-0967-4DD1-BB39-C9464EA5DEEC}">
  <dimension ref="B3:H117"/>
  <sheetViews>
    <sheetView showGridLines="0" tabSelected="1" topLeftCell="A52" zoomScaleNormal="100" workbookViewId="0">
      <selection activeCell="E70" sqref="E70"/>
    </sheetView>
  </sheetViews>
  <sheetFormatPr defaultRowHeight="13.5" customHeight="1" x14ac:dyDescent="0.25"/>
  <cols>
    <col min="1" max="1" width="9.140625" style="1"/>
    <col min="2" max="2" width="43.42578125" style="1" bestFit="1" customWidth="1"/>
    <col min="3" max="3" width="23" style="1" customWidth="1"/>
    <col min="4" max="4" width="22.7109375" style="1" bestFit="1" customWidth="1"/>
    <col min="5" max="5" width="82.85546875" style="1" bestFit="1" customWidth="1"/>
    <col min="6" max="16384" width="9.140625" style="1"/>
  </cols>
  <sheetData>
    <row r="3" spans="2:8" ht="13.5" customHeight="1" x14ac:dyDescent="0.25">
      <c r="B3" s="26" t="s">
        <v>10</v>
      </c>
    </row>
    <row r="4" spans="2:8" ht="13.5" customHeight="1" x14ac:dyDescent="0.25">
      <c r="B4" s="3" t="s">
        <v>0</v>
      </c>
      <c r="C4" s="3" t="s">
        <v>1</v>
      </c>
      <c r="D4" s="4">
        <v>10</v>
      </c>
      <c r="E4" s="3"/>
      <c r="G4" s="35"/>
      <c r="H4" s="1" t="s">
        <v>106</v>
      </c>
    </row>
    <row r="5" spans="2:8" ht="13.5" customHeight="1" x14ac:dyDescent="0.25">
      <c r="B5" s="3" t="s">
        <v>2</v>
      </c>
      <c r="C5" s="3" t="s">
        <v>24</v>
      </c>
      <c r="D5" s="4">
        <v>0.7</v>
      </c>
      <c r="E5" s="3"/>
      <c r="G5" s="36"/>
      <c r="H5" s="1" t="s">
        <v>107</v>
      </c>
    </row>
    <row r="6" spans="2:8" ht="13.5" customHeight="1" x14ac:dyDescent="0.25">
      <c r="B6" s="3" t="s">
        <v>3</v>
      </c>
      <c r="C6" s="3" t="s">
        <v>4</v>
      </c>
      <c r="D6" s="4">
        <v>1000</v>
      </c>
      <c r="E6" s="3"/>
      <c r="G6" s="37"/>
      <c r="H6" s="1" t="s">
        <v>108</v>
      </c>
    </row>
    <row r="7" spans="2:8" ht="13.5" customHeight="1" x14ac:dyDescent="0.25">
      <c r="B7" s="3" t="s">
        <v>5</v>
      </c>
      <c r="C7" s="3" t="s">
        <v>4</v>
      </c>
      <c r="D7" s="4">
        <v>1440</v>
      </c>
      <c r="E7" s="3"/>
    </row>
    <row r="8" spans="2:8" ht="13.5" customHeight="1" x14ac:dyDescent="0.25">
      <c r="B8" s="3" t="s">
        <v>6</v>
      </c>
      <c r="C8" s="3" t="s">
        <v>8</v>
      </c>
      <c r="D8" s="4">
        <v>100</v>
      </c>
      <c r="E8" s="3"/>
    </row>
    <row r="9" spans="2:8" ht="13.5" customHeight="1" x14ac:dyDescent="0.25">
      <c r="B9" s="3" t="s">
        <v>29</v>
      </c>
      <c r="C9" s="3" t="s">
        <v>9</v>
      </c>
      <c r="D9" s="6">
        <v>61</v>
      </c>
      <c r="E9" s="3" t="s">
        <v>39</v>
      </c>
    </row>
    <row r="10" spans="2:8" ht="13.5" customHeight="1" x14ac:dyDescent="0.25">
      <c r="B10" s="3" t="s">
        <v>7</v>
      </c>
      <c r="C10" s="3" t="s">
        <v>9</v>
      </c>
      <c r="D10" s="4">
        <v>7</v>
      </c>
      <c r="E10" s="3"/>
    </row>
    <row r="12" spans="2:8" ht="13.5" customHeight="1" x14ac:dyDescent="0.25">
      <c r="B12" s="26" t="s">
        <v>11</v>
      </c>
    </row>
    <row r="13" spans="2:8" ht="13.5" customHeight="1" x14ac:dyDescent="0.25">
      <c r="B13" s="3" t="s">
        <v>12</v>
      </c>
      <c r="C13" s="3" t="s">
        <v>13</v>
      </c>
      <c r="D13" s="4">
        <v>3</v>
      </c>
      <c r="E13" s="3" t="s">
        <v>14</v>
      </c>
    </row>
    <row r="14" spans="2:8" ht="13.5" customHeight="1" x14ac:dyDescent="0.25">
      <c r="B14" s="3" t="s">
        <v>15</v>
      </c>
      <c r="C14" s="3" t="s">
        <v>24</v>
      </c>
      <c r="D14" s="5">
        <v>0.995</v>
      </c>
      <c r="E14" s="3" t="s">
        <v>16</v>
      </c>
    </row>
    <row r="16" spans="2:8" ht="13.5" customHeight="1" x14ac:dyDescent="0.25">
      <c r="B16" s="26" t="s">
        <v>17</v>
      </c>
    </row>
    <row r="17" spans="2:5" ht="13.5" customHeight="1" x14ac:dyDescent="0.25">
      <c r="B17" s="3" t="s">
        <v>19</v>
      </c>
      <c r="C17" s="3" t="s">
        <v>83</v>
      </c>
      <c r="D17" s="6">
        <v>24</v>
      </c>
      <c r="E17" s="3" t="s">
        <v>102</v>
      </c>
    </row>
    <row r="18" spans="2:5" ht="13.5" customHeight="1" x14ac:dyDescent="0.25">
      <c r="B18" s="3" t="s">
        <v>18</v>
      </c>
      <c r="C18" s="3" t="s">
        <v>20</v>
      </c>
      <c r="D18" s="6">
        <v>5</v>
      </c>
      <c r="E18" s="3" t="s">
        <v>103</v>
      </c>
    </row>
    <row r="20" spans="2:5" ht="13.5" customHeight="1" x14ac:dyDescent="0.25">
      <c r="B20" s="26" t="s">
        <v>21</v>
      </c>
    </row>
    <row r="21" spans="2:5" ht="13.5" customHeight="1" x14ac:dyDescent="0.25">
      <c r="B21" s="3" t="s">
        <v>34</v>
      </c>
      <c r="C21" s="3" t="s">
        <v>24</v>
      </c>
      <c r="D21" s="4" t="s">
        <v>36</v>
      </c>
      <c r="E21" s="3" t="s">
        <v>35</v>
      </c>
    </row>
    <row r="22" spans="2:5" ht="13.5" customHeight="1" x14ac:dyDescent="0.25">
      <c r="B22" s="3" t="s">
        <v>19</v>
      </c>
      <c r="C22" s="3" t="s">
        <v>83</v>
      </c>
      <c r="D22" s="4">
        <v>24</v>
      </c>
      <c r="E22" s="3"/>
    </row>
    <row r="23" spans="2:5" ht="13.5" customHeight="1" x14ac:dyDescent="0.25">
      <c r="B23" s="3" t="s">
        <v>38</v>
      </c>
      <c r="C23" s="3" t="s">
        <v>1</v>
      </c>
      <c r="D23" s="6">
        <v>11.3</v>
      </c>
      <c r="E23" s="3" t="s">
        <v>37</v>
      </c>
    </row>
    <row r="24" spans="2:5" ht="13.5" customHeight="1" x14ac:dyDescent="0.25">
      <c r="B24" s="3" t="s">
        <v>22</v>
      </c>
      <c r="C24" s="3" t="s">
        <v>24</v>
      </c>
      <c r="D24" s="6">
        <v>1</v>
      </c>
      <c r="E24" s="3" t="s">
        <v>25</v>
      </c>
    </row>
    <row r="25" spans="2:5" ht="13.5" customHeight="1" x14ac:dyDescent="0.25">
      <c r="B25" s="3" t="s">
        <v>23</v>
      </c>
      <c r="C25" s="3" t="s">
        <v>24</v>
      </c>
      <c r="D25" s="6">
        <v>1</v>
      </c>
      <c r="E25" s="3" t="s">
        <v>26</v>
      </c>
    </row>
    <row r="26" spans="2:5" ht="13.5" customHeight="1" x14ac:dyDescent="0.25">
      <c r="B26" s="3" t="s">
        <v>27</v>
      </c>
      <c r="C26" s="3" t="s">
        <v>1</v>
      </c>
      <c r="D26" s="7">
        <f>D23*D24*D25</f>
        <v>11.3</v>
      </c>
      <c r="E26" s="3"/>
    </row>
    <row r="27" spans="2:5" ht="13.5" customHeight="1" x14ac:dyDescent="0.25">
      <c r="B27" s="3" t="s">
        <v>30</v>
      </c>
      <c r="C27" s="3" t="s">
        <v>31</v>
      </c>
      <c r="D27" s="7">
        <f>(D9-D10)*D4/24</f>
        <v>22.5</v>
      </c>
      <c r="E27" s="3"/>
    </row>
    <row r="28" spans="2:5" ht="13.5" customHeight="1" x14ac:dyDescent="0.25">
      <c r="B28" s="3" t="s">
        <v>32</v>
      </c>
      <c r="C28" s="3" t="s">
        <v>8</v>
      </c>
      <c r="D28" s="6">
        <v>33</v>
      </c>
      <c r="E28" s="3" t="s">
        <v>33</v>
      </c>
    </row>
    <row r="29" spans="2:5" ht="13.5" customHeight="1" x14ac:dyDescent="0.25">
      <c r="B29" s="3" t="s">
        <v>28</v>
      </c>
      <c r="C29" s="3" t="s">
        <v>8</v>
      </c>
      <c r="D29" s="7">
        <f>D8-D28</f>
        <v>67</v>
      </c>
      <c r="E29" s="3"/>
    </row>
    <row r="30" spans="2:5" ht="13.5" customHeight="1" x14ac:dyDescent="0.25">
      <c r="B30" s="3" t="s">
        <v>64</v>
      </c>
      <c r="C30" s="3"/>
      <c r="D30" s="6">
        <v>4.4000000000000004</v>
      </c>
      <c r="E30" s="3" t="s">
        <v>45</v>
      </c>
    </row>
    <row r="31" spans="2:5" ht="13.5" customHeight="1" x14ac:dyDescent="0.25">
      <c r="B31" s="3" t="s">
        <v>65</v>
      </c>
      <c r="C31" s="3"/>
      <c r="D31" s="7">
        <f>ROUNDUP(D30,0)</f>
        <v>5</v>
      </c>
      <c r="E31" s="3"/>
    </row>
    <row r="33" spans="2:5" ht="13.5" customHeight="1" x14ac:dyDescent="0.25">
      <c r="B33" s="3" t="s">
        <v>47</v>
      </c>
      <c r="C33" s="3" t="s">
        <v>24</v>
      </c>
      <c r="D33" s="6">
        <v>1.111</v>
      </c>
      <c r="E33" s="3" t="s">
        <v>46</v>
      </c>
    </row>
    <row r="34" spans="2:5" ht="13.5" customHeight="1" x14ac:dyDescent="0.25">
      <c r="B34" s="3" t="s">
        <v>48</v>
      </c>
      <c r="C34" s="3" t="s">
        <v>49</v>
      </c>
      <c r="D34" s="7">
        <f>D33*8.34</f>
        <v>9.2657399999999992</v>
      </c>
      <c r="E34" s="3"/>
    </row>
    <row r="35" spans="2:5" ht="13.5" customHeight="1" x14ac:dyDescent="0.25">
      <c r="B35" s="3" t="s">
        <v>50</v>
      </c>
      <c r="C35" s="3" t="s">
        <v>24</v>
      </c>
      <c r="D35" s="24">
        <f>D14*D34/(D34+(1/D13))</f>
        <v>0.96044805366629138</v>
      </c>
      <c r="E35" s="3"/>
    </row>
    <row r="37" spans="2:5" ht="13.5" customHeight="1" x14ac:dyDescent="0.25">
      <c r="B37" s="2" t="s">
        <v>51</v>
      </c>
    </row>
    <row r="39" spans="2:5" ht="60" x14ac:dyDescent="0.25">
      <c r="B39" s="11" t="s">
        <v>52</v>
      </c>
      <c r="C39" s="12" t="s">
        <v>53</v>
      </c>
      <c r="D39" s="12" t="s">
        <v>54</v>
      </c>
    </row>
    <row r="40" spans="2:5" ht="12" x14ac:dyDescent="0.25">
      <c r="B40" s="19">
        <v>100</v>
      </c>
      <c r="C40" s="10">
        <v>-50</v>
      </c>
      <c r="D40" s="10">
        <v>0</v>
      </c>
    </row>
    <row r="41" spans="2:5" ht="13.5" customHeight="1" x14ac:dyDescent="0.25">
      <c r="B41" s="9">
        <v>99</v>
      </c>
      <c r="C41" s="10">
        <v>12</v>
      </c>
      <c r="D41" s="10">
        <v>3.2</v>
      </c>
    </row>
    <row r="42" spans="2:5" ht="13.5" customHeight="1" x14ac:dyDescent="0.25">
      <c r="B42" s="9">
        <v>98</v>
      </c>
      <c r="C42" s="10">
        <v>30</v>
      </c>
      <c r="D42" s="10">
        <v>6.3</v>
      </c>
    </row>
    <row r="43" spans="2:5" ht="13.5" customHeight="1" x14ac:dyDescent="0.25">
      <c r="B43" s="9">
        <v>97</v>
      </c>
      <c r="C43" s="10">
        <v>40</v>
      </c>
      <c r="D43" s="10">
        <v>9</v>
      </c>
    </row>
    <row r="44" spans="2:5" ht="13.5" customHeight="1" x14ac:dyDescent="0.25">
      <c r="B44" s="9">
        <v>96</v>
      </c>
      <c r="C44" s="10">
        <v>47</v>
      </c>
      <c r="D44" s="10">
        <v>11.7</v>
      </c>
    </row>
    <row r="45" spans="2:5" ht="13.5" customHeight="1" x14ac:dyDescent="0.25">
      <c r="B45" s="9">
        <v>95</v>
      </c>
      <c r="C45" s="10">
        <v>51</v>
      </c>
      <c r="D45" s="10">
        <v>13.3</v>
      </c>
    </row>
    <row r="47" spans="2:5" ht="13.5" customHeight="1" x14ac:dyDescent="0.25">
      <c r="B47" s="2" t="s">
        <v>55</v>
      </c>
    </row>
    <row r="48" spans="2:5" ht="13.5" customHeight="1" x14ac:dyDescent="0.25">
      <c r="B48" s="13" t="s">
        <v>56</v>
      </c>
      <c r="C48" s="13" t="str">
        <f>D10&amp;" lb/MMscf and "&amp;D14&amp;" TEG concentration"</f>
        <v>7 lb/MMscf and 0.995 TEG concentration</v>
      </c>
      <c r="D48" s="14"/>
    </row>
    <row r="49" spans="2:4" ht="13.5" customHeight="1" x14ac:dyDescent="0.25">
      <c r="B49" s="13" t="s">
        <v>57</v>
      </c>
      <c r="C49" s="13" t="str">
        <f>D9&amp;" lb/MMscf and "&amp;ROUNDUP(D35,3)&amp;" TEG concentration"</f>
        <v>61 lb/MMscf and 0.961 TEG concentration</v>
      </c>
      <c r="D49" s="14"/>
    </row>
    <row r="50" spans="2:4" ht="13.5" customHeight="1" x14ac:dyDescent="0.25">
      <c r="B50" s="16"/>
      <c r="C50" s="16"/>
      <c r="D50" s="16"/>
    </row>
    <row r="51" spans="2:4" ht="13.5" customHeight="1" x14ac:dyDescent="0.25">
      <c r="B51" s="18" t="s">
        <v>58</v>
      </c>
      <c r="C51" s="17" t="s">
        <v>59</v>
      </c>
      <c r="D51" s="14"/>
    </row>
    <row r="52" spans="2:4" ht="13.5" customHeight="1" x14ac:dyDescent="0.25">
      <c r="B52" s="15">
        <f>D14*100</f>
        <v>99.5</v>
      </c>
      <c r="C52" s="13">
        <f>D10</f>
        <v>7</v>
      </c>
      <c r="D52" s="14"/>
    </row>
    <row r="53" spans="2:4" ht="13.5" customHeight="1" x14ac:dyDescent="0.25">
      <c r="B53" s="15">
        <f>D35*100</f>
        <v>96.044805366629134</v>
      </c>
      <c r="C53" s="13">
        <f>D9</f>
        <v>61</v>
      </c>
      <c r="D53" s="14"/>
    </row>
    <row r="74" spans="2:5" ht="13.5" customHeight="1" x14ac:dyDescent="0.25">
      <c r="B74" s="13" t="s">
        <v>60</v>
      </c>
      <c r="C74" s="13"/>
      <c r="D74" s="20">
        <v>1.48</v>
      </c>
      <c r="E74" s="14"/>
    </row>
    <row r="75" spans="2:5" ht="13.5" customHeight="1" x14ac:dyDescent="0.25">
      <c r="B75" s="13" t="s">
        <v>61</v>
      </c>
      <c r="C75" s="13"/>
      <c r="D75" s="23">
        <v>0.33300000000000002</v>
      </c>
      <c r="E75" s="14" t="s">
        <v>62</v>
      </c>
    </row>
    <row r="76" spans="2:5" ht="13.5" customHeight="1" x14ac:dyDescent="0.25">
      <c r="B76" s="13" t="s">
        <v>63</v>
      </c>
      <c r="C76" s="13"/>
      <c r="D76" s="22">
        <f>D74/D75</f>
        <v>4.4444444444444438</v>
      </c>
      <c r="E76" s="14"/>
    </row>
    <row r="77" spans="2:5" ht="13.5" customHeight="1" x14ac:dyDescent="0.25">
      <c r="B77" s="13" t="s">
        <v>65</v>
      </c>
      <c r="C77" s="13"/>
      <c r="D77" s="21">
        <f>ROUNDUP(D76,0)</f>
        <v>5</v>
      </c>
      <c r="E77" s="14"/>
    </row>
    <row r="78" spans="2:5" ht="13.5" customHeight="1" x14ac:dyDescent="0.25">
      <c r="B78" s="13" t="s">
        <v>66</v>
      </c>
      <c r="C78" s="13"/>
      <c r="D78" s="21" t="str">
        <f>IF(D77=D31,"Value is the same as graph","Check")</f>
        <v>Value is the same as graph</v>
      </c>
      <c r="E78" s="14"/>
    </row>
    <row r="80" spans="2:5" ht="13.5" customHeight="1" x14ac:dyDescent="0.25">
      <c r="B80" s="26" t="s">
        <v>67</v>
      </c>
    </row>
    <row r="81" spans="2:5" ht="13.5" customHeight="1" x14ac:dyDescent="0.25">
      <c r="B81" s="25" t="s">
        <v>70</v>
      </c>
    </row>
    <row r="82" spans="2:5" ht="13.5" customHeight="1" x14ac:dyDescent="0.25">
      <c r="B82" s="3" t="s">
        <v>68</v>
      </c>
      <c r="C82" s="3" t="s">
        <v>69</v>
      </c>
      <c r="D82" s="7">
        <f>D13*D9*D4/24</f>
        <v>76.25</v>
      </c>
      <c r="E82" s="3"/>
    </row>
    <row r="83" spans="2:5" s="27" customFormat="1" ht="13.5" customHeight="1" x14ac:dyDescent="0.25"/>
    <row r="84" spans="2:5" s="27" customFormat="1" ht="13.5" customHeight="1" x14ac:dyDescent="0.25">
      <c r="B84" s="28" t="s">
        <v>71</v>
      </c>
    </row>
    <row r="85" spans="2:5" ht="13.5" customHeight="1" x14ac:dyDescent="0.25">
      <c r="B85" s="3" t="s">
        <v>74</v>
      </c>
      <c r="C85" s="3" t="s">
        <v>72</v>
      </c>
      <c r="D85" s="7">
        <f>2000*D82</f>
        <v>152500</v>
      </c>
      <c r="E85" s="3" t="s">
        <v>73</v>
      </c>
    </row>
    <row r="87" spans="2:5" ht="13.5" customHeight="1" x14ac:dyDescent="0.25">
      <c r="B87" s="29" t="s">
        <v>75</v>
      </c>
    </row>
    <row r="88" spans="2:5" ht="13.5" customHeight="1" x14ac:dyDescent="0.25">
      <c r="B88" s="3" t="s">
        <v>77</v>
      </c>
      <c r="C88" s="3" t="s">
        <v>72</v>
      </c>
      <c r="D88" s="30">
        <f>D82*1200</f>
        <v>91500</v>
      </c>
      <c r="E88" s="3" t="s">
        <v>76</v>
      </c>
    </row>
    <row r="89" spans="2:5" ht="13.5" customHeight="1" x14ac:dyDescent="0.25">
      <c r="B89" s="3" t="s">
        <v>78</v>
      </c>
      <c r="C89" s="3" t="s">
        <v>72</v>
      </c>
      <c r="D89" s="30">
        <f>970.3*(D9-D10)*D4/24</f>
        <v>21831.75</v>
      </c>
      <c r="E89" s="3"/>
    </row>
    <row r="90" spans="2:5" ht="13.5" customHeight="1" x14ac:dyDescent="0.25">
      <c r="B90" s="3" t="s">
        <v>79</v>
      </c>
      <c r="C90" s="3" t="s">
        <v>72</v>
      </c>
      <c r="D90" s="30">
        <f>0.25*D89</f>
        <v>5457.9375</v>
      </c>
      <c r="E90" s="3"/>
    </row>
    <row r="91" spans="2:5" ht="13.5" customHeight="1" x14ac:dyDescent="0.25">
      <c r="B91" s="3" t="s">
        <v>80</v>
      </c>
      <c r="C91" s="3" t="s">
        <v>72</v>
      </c>
      <c r="D91" s="30">
        <v>10000</v>
      </c>
      <c r="E91" s="3" t="s">
        <v>81</v>
      </c>
    </row>
    <row r="92" spans="2:5" ht="13.5" customHeight="1" x14ac:dyDescent="0.25">
      <c r="B92" s="3" t="s">
        <v>82</v>
      </c>
      <c r="C92" s="3" t="s">
        <v>72</v>
      </c>
      <c r="D92" s="30">
        <f>SUM(D88:D91)</f>
        <v>128789.6875</v>
      </c>
      <c r="E92" s="3" t="s">
        <v>73</v>
      </c>
    </row>
    <row r="94" spans="2:5" ht="13.5" customHeight="1" x14ac:dyDescent="0.25">
      <c r="B94" s="28" t="s">
        <v>84</v>
      </c>
      <c r="C94" s="27"/>
      <c r="D94" s="27"/>
      <c r="E94" s="27"/>
    </row>
    <row r="95" spans="2:5" ht="13.5" customHeight="1" x14ac:dyDescent="0.25">
      <c r="B95" s="3" t="s">
        <v>86</v>
      </c>
      <c r="C95" s="3" t="s">
        <v>87</v>
      </c>
      <c r="D95" s="6">
        <v>24</v>
      </c>
      <c r="E95" s="3" t="s">
        <v>85</v>
      </c>
    </row>
    <row r="96" spans="2:5" ht="13.5" customHeight="1" x14ac:dyDescent="0.25">
      <c r="B96" s="3" t="s">
        <v>93</v>
      </c>
      <c r="C96" s="3" t="s">
        <v>83</v>
      </c>
      <c r="D96" s="32">
        <f>(4*D95/PI())^0.5</f>
        <v>5.527906391541368</v>
      </c>
      <c r="E96" s="3"/>
    </row>
    <row r="97" spans="2:5" ht="13.5" customHeight="1" x14ac:dyDescent="0.25">
      <c r="B97" s="3" t="s">
        <v>95</v>
      </c>
      <c r="C97" s="3" t="s">
        <v>97</v>
      </c>
      <c r="D97" s="32">
        <f>6*D82</f>
        <v>457.5</v>
      </c>
      <c r="E97" s="3" t="s">
        <v>96</v>
      </c>
    </row>
    <row r="99" spans="2:5" ht="13.5" customHeight="1" x14ac:dyDescent="0.25">
      <c r="B99" s="28" t="s">
        <v>98</v>
      </c>
      <c r="C99" s="27"/>
      <c r="D99" s="27"/>
      <c r="E99" s="27"/>
    </row>
    <row r="100" spans="2:5" ht="13.5" customHeight="1" x14ac:dyDescent="0.25">
      <c r="B100" s="3" t="s">
        <v>98</v>
      </c>
      <c r="C100" s="3" t="s">
        <v>99</v>
      </c>
      <c r="D100" s="33">
        <f>0.1*D4</f>
        <v>1</v>
      </c>
      <c r="E100" s="3" t="s">
        <v>100</v>
      </c>
    </row>
    <row r="102" spans="2:5" ht="13.5" customHeight="1" x14ac:dyDescent="0.25">
      <c r="B102" s="26" t="s">
        <v>88</v>
      </c>
    </row>
    <row r="103" spans="2:5" ht="13.5" customHeight="1" x14ac:dyDescent="0.25">
      <c r="B103" s="3" t="s">
        <v>89</v>
      </c>
      <c r="C103" s="3" t="s">
        <v>83</v>
      </c>
      <c r="D103" s="30">
        <f>D22</f>
        <v>24</v>
      </c>
      <c r="E103" s="3" t="s">
        <v>76</v>
      </c>
    </row>
    <row r="104" spans="2:5" ht="13.5" customHeight="1" x14ac:dyDescent="0.25">
      <c r="B104" s="3" t="s">
        <v>90</v>
      </c>
      <c r="C104" s="3"/>
      <c r="D104" s="30">
        <f>D77</f>
        <v>5</v>
      </c>
      <c r="E104" s="3"/>
    </row>
    <row r="105" spans="2:5" ht="13.5" customHeight="1" x14ac:dyDescent="0.25">
      <c r="B105" s="3" t="s">
        <v>91</v>
      </c>
      <c r="C105" s="3" t="s">
        <v>4</v>
      </c>
      <c r="D105" s="30">
        <f>D7</f>
        <v>1440</v>
      </c>
      <c r="E105" s="3"/>
    </row>
    <row r="106" spans="2:5" ht="13.5" customHeight="1" x14ac:dyDescent="0.25">
      <c r="B106" s="3" t="s">
        <v>92</v>
      </c>
      <c r="C106" s="3" t="s">
        <v>69</v>
      </c>
      <c r="D106" s="30">
        <f>D82</f>
        <v>76.25</v>
      </c>
      <c r="E106" s="3"/>
    </row>
    <row r="107" spans="2:5" ht="13.5" customHeight="1" x14ac:dyDescent="0.25">
      <c r="B107" s="3" t="s">
        <v>71</v>
      </c>
      <c r="C107" s="3" t="s">
        <v>72</v>
      </c>
      <c r="D107" s="30">
        <f>D92</f>
        <v>128789.6875</v>
      </c>
      <c r="E107" s="3"/>
    </row>
    <row r="108" spans="2:5" ht="13.5" customHeight="1" x14ac:dyDescent="0.25">
      <c r="B108" s="3" t="s">
        <v>94</v>
      </c>
      <c r="C108" s="3" t="s">
        <v>83</v>
      </c>
      <c r="D108" s="32">
        <f>D96</f>
        <v>5.527906391541368</v>
      </c>
      <c r="E108" s="3"/>
    </row>
    <row r="110" spans="2:5" ht="13.5" customHeight="1" x14ac:dyDescent="0.25">
      <c r="B110" s="26" t="s">
        <v>101</v>
      </c>
    </row>
    <row r="111" spans="2:5" ht="13.5" customHeight="1" x14ac:dyDescent="0.25">
      <c r="B111" s="3" t="s">
        <v>89</v>
      </c>
      <c r="C111" s="3" t="s">
        <v>83</v>
      </c>
      <c r="D111" s="31">
        <f>D103</f>
        <v>24</v>
      </c>
      <c r="E111" s="3"/>
    </row>
    <row r="112" spans="2:5" ht="13.5" customHeight="1" x14ac:dyDescent="0.25">
      <c r="B112" s="3" t="s">
        <v>90</v>
      </c>
      <c r="C112" s="3"/>
      <c r="D112" s="31">
        <f>D104</f>
        <v>5</v>
      </c>
      <c r="E112" s="3"/>
    </row>
    <row r="113" spans="2:5" ht="13.5" customHeight="1" x14ac:dyDescent="0.25">
      <c r="B113" s="3" t="s">
        <v>104</v>
      </c>
      <c r="C113" s="3" t="s">
        <v>20</v>
      </c>
      <c r="D113" s="31">
        <f>13+ROUNDDOWN(D112/4,0)</f>
        <v>14</v>
      </c>
      <c r="E113" s="3"/>
    </row>
    <row r="114" spans="2:5" ht="13.5" customHeight="1" x14ac:dyDescent="0.25">
      <c r="B114" s="3" t="s">
        <v>91</v>
      </c>
      <c r="C114" s="3" t="s">
        <v>4</v>
      </c>
      <c r="D114" s="31">
        <f>D105</f>
        <v>1440</v>
      </c>
      <c r="E114" s="3"/>
    </row>
    <row r="115" spans="2:5" ht="13.5" customHeight="1" x14ac:dyDescent="0.25">
      <c r="B115" s="3" t="s">
        <v>92</v>
      </c>
      <c r="C115" s="3" t="s">
        <v>69</v>
      </c>
      <c r="D115" s="31">
        <v>90</v>
      </c>
      <c r="E115" s="3" t="s">
        <v>105</v>
      </c>
    </row>
    <row r="116" spans="2:5" ht="13.5" customHeight="1" x14ac:dyDescent="0.25">
      <c r="B116" s="3" t="s">
        <v>71</v>
      </c>
      <c r="C116" s="3" t="s">
        <v>72</v>
      </c>
      <c r="D116" s="31">
        <v>175000</v>
      </c>
      <c r="E116" s="3" t="s">
        <v>105</v>
      </c>
    </row>
    <row r="117" spans="2:5" ht="13.5" customHeight="1" x14ac:dyDescent="0.25">
      <c r="B117" s="3" t="s">
        <v>94</v>
      </c>
      <c r="C117" s="3" t="s">
        <v>83</v>
      </c>
      <c r="D117" s="34">
        <f>8+5/8</f>
        <v>8.625</v>
      </c>
      <c r="E117" s="3" t="s">
        <v>105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0CC8A-8A74-4025-A6FE-DC5383D5D99E}">
  <sheetPr>
    <tabColor theme="5" tint="0.39997558519241921"/>
  </sheetPr>
  <dimension ref="A1"/>
  <sheetViews>
    <sheetView workbookViewId="0">
      <selection activeCell="K22" sqref="K2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7C3B8-FC79-466A-9EC2-968AE9E6C1BE}">
  <sheetPr>
    <tabColor theme="5" tint="0.39997558519241921"/>
  </sheetPr>
  <dimension ref="A1"/>
  <sheetViews>
    <sheetView workbookViewId="0">
      <selection activeCell="J19" sqref="J1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33DE2-47BE-4C9F-92D5-114DC43F1879}">
  <sheetPr>
    <tabColor theme="5" tint="0.39997558519241921"/>
  </sheetPr>
  <dimension ref="A1"/>
  <sheetViews>
    <sheetView topLeftCell="A25" workbookViewId="0">
      <selection activeCell="N45" sqref="N4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2FF6E-EA1E-40E5-AF5A-9744D60AFF6F}">
  <sheetPr>
    <tabColor theme="5" tint="0.39997558519241921"/>
  </sheetPr>
  <dimension ref="A1"/>
  <sheetViews>
    <sheetView topLeftCell="A28" workbookViewId="0">
      <selection activeCell="K34" sqref="K3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7B52B-569F-44F3-9DD6-1C2F7A8AF5D5}">
  <sheetPr>
    <tabColor theme="5" tint="0.39997558519241921"/>
  </sheetPr>
  <dimension ref="A1"/>
  <sheetViews>
    <sheetView workbookViewId="0">
      <selection activeCell="E24" sqref="E2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6A4A6-A5AE-475E-AE41-2C882A83798E}">
  <sheetPr>
    <tabColor theme="5" tint="0.39997558519241921"/>
  </sheetPr>
  <dimension ref="A1"/>
  <sheetViews>
    <sheetView topLeftCell="A4" workbookViewId="0">
      <selection activeCell="N32" sqref="N3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3F6D9-B549-4610-B3F6-9EAC5A76F8C3}">
  <sheetPr>
    <tabColor theme="5" tint="0.39997558519241921"/>
  </sheetPr>
  <dimension ref="A1"/>
  <sheetViews>
    <sheetView topLeftCell="A4" workbookViewId="0">
      <selection activeCell="O21" sqref="O2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C005-1B08-485E-B338-037CCFFFC340}">
  <sheetPr>
    <tabColor theme="9" tint="-0.249977111117893"/>
  </sheetPr>
  <dimension ref="B2"/>
  <sheetViews>
    <sheetView workbookViewId="0">
      <selection activeCell="B2" sqref="B2"/>
    </sheetView>
  </sheetViews>
  <sheetFormatPr defaultRowHeight="15" x14ac:dyDescent="0.25"/>
  <sheetData>
    <row r="2" spans="2:2" x14ac:dyDescent="0.25">
      <c r="B2" s="8" t="s">
        <v>41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C5229-015F-47EB-824D-00183D57689A}">
  <sheetPr>
    <tabColor theme="9" tint="-0.249977111117893"/>
  </sheetPr>
  <dimension ref="B2"/>
  <sheetViews>
    <sheetView topLeftCell="A28" workbookViewId="0">
      <selection activeCell="B3" sqref="B3"/>
    </sheetView>
  </sheetViews>
  <sheetFormatPr defaultRowHeight="15" x14ac:dyDescent="0.25"/>
  <sheetData>
    <row r="2" spans="2:2" x14ac:dyDescent="0.25">
      <c r="B2" s="8" t="s">
        <v>42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19B7-5CC9-45CC-A887-906E652E35C3}">
  <sheetPr>
    <tabColor theme="9" tint="-0.249977111117893"/>
  </sheetPr>
  <dimension ref="B1:B27"/>
  <sheetViews>
    <sheetView topLeftCell="A25" workbookViewId="0">
      <selection activeCell="B28" sqref="B28"/>
    </sheetView>
  </sheetViews>
  <sheetFormatPr defaultRowHeight="15" x14ac:dyDescent="0.25"/>
  <sheetData>
    <row r="1" customFormat="1" x14ac:dyDescent="0.25"/>
    <row r="2" customFormat="1" x14ac:dyDescent="0.25"/>
    <row r="3" customFormat="1" x14ac:dyDescent="0.25"/>
    <row r="4" customFormat="1" x14ac:dyDescent="0.25"/>
    <row r="5" customFormat="1" x14ac:dyDescent="0.25"/>
    <row r="27" spans="2:2" x14ac:dyDescent="0.25">
      <c r="B27" s="8" t="s">
        <v>43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4DBF9-0F26-4277-925A-EAD261E20653}">
  <sheetPr>
    <tabColor theme="9" tint="-0.249977111117893"/>
  </sheetPr>
  <dimension ref="B2"/>
  <sheetViews>
    <sheetView topLeftCell="A7" workbookViewId="0">
      <selection activeCell="N20" sqref="N20"/>
    </sheetView>
  </sheetViews>
  <sheetFormatPr defaultRowHeight="15" x14ac:dyDescent="0.25"/>
  <sheetData>
    <row r="2" spans="2:2" x14ac:dyDescent="0.25">
      <c r="B2" s="8" t="s">
        <v>40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ABDC4-2DE9-4967-8E3A-E048363BDBBF}">
  <sheetPr>
    <tabColor theme="9" tint="-0.249977111117893"/>
  </sheetPr>
  <dimension ref="B2"/>
  <sheetViews>
    <sheetView topLeftCell="A127" zoomScale="85" zoomScaleNormal="85" workbookViewId="0">
      <selection activeCell="W121" sqref="W1:W1048576"/>
    </sheetView>
  </sheetViews>
  <sheetFormatPr defaultRowHeight="15" x14ac:dyDescent="0.25"/>
  <sheetData>
    <row r="2" spans="2:2" x14ac:dyDescent="0.25">
      <c r="B2" s="8" t="s">
        <v>44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BB998-B0D4-49E0-80C3-F2AD5FCE605F}">
  <sheetPr>
    <tabColor theme="9" tint="-0.249977111117893"/>
  </sheetPr>
  <dimension ref="A1"/>
  <sheetViews>
    <sheetView topLeftCell="A16" workbookViewId="0">
      <selection activeCell="K27" sqref="K2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F0829-3354-4DF5-903A-5DB6EA758FE2}">
  <sheetPr>
    <tabColor theme="9" tint="-0.249977111117893"/>
  </sheetPr>
  <dimension ref="A1"/>
  <sheetViews>
    <sheetView topLeftCell="A13" workbookViewId="0">
      <selection activeCell="L32" sqref="L3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DBE96-C0B0-428B-91BD-E19F678E059B}">
  <sheetPr>
    <tabColor theme="9" tint="-0.249977111117893"/>
  </sheetPr>
  <dimension ref="A1"/>
  <sheetViews>
    <sheetView topLeftCell="A25" workbookViewId="0">
      <selection activeCell="M30" sqref="M30:N3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Calculation</vt:lpstr>
      <vt:lpstr>Fig. 2</vt:lpstr>
      <vt:lpstr>Fig. 3</vt:lpstr>
      <vt:lpstr>Fig. 4</vt:lpstr>
      <vt:lpstr>Fig. 5</vt:lpstr>
      <vt:lpstr>Fig. 7</vt:lpstr>
      <vt:lpstr>Fig. 8</vt:lpstr>
      <vt:lpstr>Fig. 9</vt:lpstr>
      <vt:lpstr>Fig. 10</vt:lpstr>
      <vt:lpstr>Tab. 1A-1B</vt:lpstr>
      <vt:lpstr>Tab. 2A-2B</vt:lpstr>
      <vt:lpstr>Tab. 3A</vt:lpstr>
      <vt:lpstr>Tab. 4A</vt:lpstr>
      <vt:lpstr>Tab. 4B</vt:lpstr>
      <vt:lpstr>Tab. 5B</vt:lpstr>
      <vt:lpstr>Tab.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2021-09-11T07:30:31Z</dcterms:created>
  <dcterms:modified xsi:type="dcterms:W3CDTF">2021-09-13T00:49:42Z</dcterms:modified>
</cp:coreProperties>
</file>